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32760" windowWidth="19200" windowHeight="11460"/>
  </bookViews>
  <sheets>
    <sheet name="sažetak" sheetId="15" r:id="rId1"/>
    <sheet name="OPĆI DIO-prihodi" sheetId="12" r:id="rId2"/>
    <sheet name="OPĆI DIO-RASHODI" sheetId="16" r:id="rId3"/>
    <sheet name="Posebni dio SŠ BUZET" sheetId="17" r:id="rId4"/>
  </sheets>
  <definedNames>
    <definedName name="_GoBack" localSheetId="1">'OPĆI DIO-prihodi'!$B$33</definedName>
    <definedName name="_GoBack" localSheetId="2">'OPĆI DIO-RASHODI'!#REF!</definedName>
    <definedName name="_xlnm.Print_Titles" localSheetId="3">'Posebni dio SŠ BUZET'!$8:$8</definedName>
    <definedName name="_xlnm.Print_Area" localSheetId="2">'OPĆI DIO-RASHODI'!$A$1:$G$90</definedName>
    <definedName name="Popis">'Posebni dio SŠ BUZET'!$B$8:$N$8</definedName>
  </definedNames>
  <calcPr calcId="152511" fullCalcOnLoad="1"/>
  <fileRecoveryPr autoRecover="0"/>
</workbook>
</file>

<file path=xl/calcChain.xml><?xml version="1.0" encoding="utf-8"?>
<calcChain xmlns="http://schemas.openxmlformats.org/spreadsheetml/2006/main">
  <c r="L141" i="17" l="1"/>
  <c r="N141" i="17"/>
  <c r="J229" i="17"/>
  <c r="J28" i="17"/>
  <c r="J285" i="17"/>
  <c r="J278" i="17"/>
  <c r="J246" i="17"/>
  <c r="J244" i="17"/>
  <c r="J250" i="17"/>
  <c r="J242" i="17"/>
  <c r="N242" i="17"/>
  <c r="J223" i="17"/>
  <c r="N223" i="17"/>
  <c r="J218" i="17"/>
  <c r="N218" i="17"/>
  <c r="J216" i="17"/>
  <c r="J213" i="17"/>
  <c r="J211" i="17"/>
  <c r="J209" i="17"/>
  <c r="J233" i="17"/>
  <c r="J202" i="17"/>
  <c r="J196" i="17"/>
  <c r="N196" i="17"/>
  <c r="J191" i="17"/>
  <c r="J194" i="17"/>
  <c r="J188" i="17"/>
  <c r="J205" i="17"/>
  <c r="J184" i="17"/>
  <c r="J178" i="17"/>
  <c r="J180" i="17"/>
  <c r="J132" i="17"/>
  <c r="N132" i="17"/>
  <c r="J122" i="17"/>
  <c r="J148" i="17"/>
  <c r="J118" i="17"/>
  <c r="N118" i="17"/>
  <c r="J115" i="17"/>
  <c r="J138" i="17"/>
  <c r="J97" i="17"/>
  <c r="N97" i="17"/>
  <c r="J99" i="17"/>
  <c r="N99" i="17"/>
  <c r="J93" i="17"/>
  <c r="J79" i="17"/>
  <c r="J62" i="17"/>
  <c r="J60" i="17"/>
  <c r="J58" i="17"/>
  <c r="J56" i="17"/>
  <c r="J50" i="17"/>
  <c r="J48" i="17"/>
  <c r="J40" i="17"/>
  <c r="J35" i="17"/>
  <c r="J32" i="17"/>
  <c r="L281" i="17"/>
  <c r="L283" i="17"/>
  <c r="M283" i="17"/>
  <c r="L276" i="17"/>
  <c r="M276" i="17"/>
  <c r="L270" i="17"/>
  <c r="M270" i="17"/>
  <c r="N270" i="17"/>
  <c r="L262" i="17"/>
  <c r="L264" i="17"/>
  <c r="M264" i="17"/>
  <c r="L254" i="17"/>
  <c r="M254" i="17"/>
  <c r="L256" i="17"/>
  <c r="M256" i="17"/>
  <c r="L246" i="17"/>
  <c r="N246" i="17"/>
  <c r="M246" i="17"/>
  <c r="L244" i="17"/>
  <c r="M244" i="17"/>
  <c r="L236" i="17"/>
  <c r="L238" i="17"/>
  <c r="M238" i="17"/>
  <c r="L218" i="17"/>
  <c r="L216" i="17"/>
  <c r="M216" i="17"/>
  <c r="L213" i="17"/>
  <c r="M213" i="17"/>
  <c r="L211" i="17"/>
  <c r="M211" i="17"/>
  <c r="N211" i="17"/>
  <c r="L209" i="17"/>
  <c r="N209" i="17"/>
  <c r="L196" i="17"/>
  <c r="L194" i="17"/>
  <c r="M194" i="17"/>
  <c r="L191" i="17"/>
  <c r="N191" i="17"/>
  <c r="L188" i="17"/>
  <c r="N188" i="17"/>
  <c r="M188" i="17"/>
  <c r="L186" i="17"/>
  <c r="N186" i="17"/>
  <c r="L184" i="17"/>
  <c r="N184" i="17"/>
  <c r="M184" i="17"/>
  <c r="L178" i="17"/>
  <c r="M178" i="17"/>
  <c r="L172" i="17"/>
  <c r="M172" i="17"/>
  <c r="L169" i="17"/>
  <c r="M169" i="17"/>
  <c r="L167" i="17"/>
  <c r="L164" i="17"/>
  <c r="M164" i="17"/>
  <c r="L162" i="17"/>
  <c r="M162" i="17"/>
  <c r="L136" i="17"/>
  <c r="M136" i="17"/>
  <c r="L132" i="17"/>
  <c r="M132" i="17"/>
  <c r="L122" i="17"/>
  <c r="N122" i="17"/>
  <c r="L118" i="17"/>
  <c r="M118" i="17"/>
  <c r="L115" i="17"/>
  <c r="M115" i="17"/>
  <c r="L111" i="17"/>
  <c r="L138" i="17"/>
  <c r="M111" i="17"/>
  <c r="L82" i="17"/>
  <c r="M82" i="17"/>
  <c r="L77" i="17"/>
  <c r="M77" i="17"/>
  <c r="L75" i="17"/>
  <c r="M75" i="17"/>
  <c r="L73" i="17"/>
  <c r="M73" i="17"/>
  <c r="L71" i="17"/>
  <c r="M71" i="17"/>
  <c r="L69" i="17"/>
  <c r="M69" i="17"/>
  <c r="L26" i="17"/>
  <c r="M26" i="17"/>
  <c r="L23" i="17"/>
  <c r="M23" i="17"/>
  <c r="L17" i="17"/>
  <c r="M17" i="17"/>
  <c r="L15" i="17"/>
  <c r="M15" i="17"/>
  <c r="N15" i="17"/>
  <c r="L13" i="17"/>
  <c r="L62" i="17"/>
  <c r="M62" i="17"/>
  <c r="L60" i="17"/>
  <c r="M60" i="17"/>
  <c r="L58" i="17"/>
  <c r="N58" i="17"/>
  <c r="M58" i="17"/>
  <c r="L56" i="17"/>
  <c r="N56" i="17"/>
  <c r="L50" i="17"/>
  <c r="N50" i="17"/>
  <c r="M50" i="17"/>
  <c r="L48" i="17"/>
  <c r="N48" i="17"/>
  <c r="M48" i="17"/>
  <c r="L40" i="17"/>
  <c r="N40" i="17"/>
  <c r="M40" i="17"/>
  <c r="L32" i="17"/>
  <c r="L35" i="17"/>
  <c r="M35" i="17"/>
  <c r="J264" i="17"/>
  <c r="J256" i="17"/>
  <c r="J238" i="17"/>
  <c r="K238" i="17"/>
  <c r="M235" i="17"/>
  <c r="K205" i="17"/>
  <c r="K180" i="17"/>
  <c r="L156" i="17"/>
  <c r="M156" i="17"/>
  <c r="J156" i="17"/>
  <c r="K156" i="17"/>
  <c r="K148" i="17"/>
  <c r="K138" i="17"/>
  <c r="K107" i="17"/>
  <c r="K285" i="17"/>
  <c r="L105" i="17"/>
  <c r="J105" i="17"/>
  <c r="K105" i="17"/>
  <c r="M103" i="17"/>
  <c r="L99" i="17"/>
  <c r="M99" i="17"/>
  <c r="K99" i="17"/>
  <c r="M97" i="17"/>
  <c r="L93" i="17"/>
  <c r="M93" i="17"/>
  <c r="K93" i="17"/>
  <c r="J84" i="17"/>
  <c r="K84" i="17"/>
  <c r="K79" i="17"/>
  <c r="K28" i="17"/>
  <c r="D50" i="16"/>
  <c r="D55" i="16"/>
  <c r="E13" i="12"/>
  <c r="F13" i="12"/>
  <c r="B42" i="15"/>
  <c r="B39" i="15"/>
  <c r="B38" i="15"/>
  <c r="C90" i="16"/>
  <c r="E60" i="16"/>
  <c r="E59" i="16"/>
  <c r="E47" i="16"/>
  <c r="G47" i="16"/>
  <c r="C53" i="16"/>
  <c r="M261" i="17"/>
  <c r="M260" i="17"/>
  <c r="M152" i="17"/>
  <c r="M130" i="17"/>
  <c r="M90" i="17"/>
  <c r="K278" i="17"/>
  <c r="K283" i="17"/>
  <c r="M280" i="17"/>
  <c r="K264" i="17"/>
  <c r="K256" i="17"/>
  <c r="K250" i="17"/>
  <c r="L229" i="17"/>
  <c r="N229" i="17"/>
  <c r="M229" i="17"/>
  <c r="L223" i="17"/>
  <c r="K233" i="17"/>
  <c r="L202" i="17"/>
  <c r="N202" i="17"/>
  <c r="L174" i="17"/>
  <c r="M174" i="17"/>
  <c r="L145" i="17"/>
  <c r="L148" i="17"/>
  <c r="N148" i="17"/>
  <c r="N96" i="17"/>
  <c r="M96" i="17"/>
  <c r="N95" i="17"/>
  <c r="M95" i="17"/>
  <c r="K64" i="17"/>
  <c r="K52" i="17"/>
  <c r="L20" i="17"/>
  <c r="M20" i="17"/>
  <c r="F14" i="12"/>
  <c r="M11" i="17"/>
  <c r="N11" i="17"/>
  <c r="M30" i="17"/>
  <c r="N30" i="17"/>
  <c r="M31" i="17"/>
  <c r="N31" i="17"/>
  <c r="M54" i="17"/>
  <c r="N54" i="17"/>
  <c r="M55" i="17"/>
  <c r="N55" i="17"/>
  <c r="M67" i="17"/>
  <c r="M68" i="17"/>
  <c r="M81" i="17"/>
  <c r="M86" i="17"/>
  <c r="M87" i="17"/>
  <c r="M88" i="17"/>
  <c r="M108" i="17"/>
  <c r="N108" i="17"/>
  <c r="M140" i="17"/>
  <c r="N140" i="17"/>
  <c r="M150" i="17"/>
  <c r="M151" i="17"/>
  <c r="M154" i="17"/>
  <c r="M158" i="17"/>
  <c r="N158" i="17"/>
  <c r="M159" i="17"/>
  <c r="N159" i="17"/>
  <c r="M182" i="17"/>
  <c r="N182" i="17"/>
  <c r="M183" i="17"/>
  <c r="N183" i="17"/>
  <c r="M208" i="17"/>
  <c r="N208" i="17"/>
  <c r="M240" i="17"/>
  <c r="N240" i="17"/>
  <c r="M241" i="17"/>
  <c r="N241" i="17"/>
  <c r="M252" i="17"/>
  <c r="M253" i="17"/>
  <c r="M268" i="17"/>
  <c r="N268" i="17"/>
  <c r="M269" i="17"/>
  <c r="N269" i="17"/>
  <c r="D15" i="16"/>
  <c r="D4" i="16"/>
  <c r="D5" i="16"/>
  <c r="E73" i="16"/>
  <c r="G73" i="16"/>
  <c r="C73" i="16"/>
  <c r="C63" i="16"/>
  <c r="E75" i="16"/>
  <c r="D75" i="16"/>
  <c r="D63" i="16"/>
  <c r="C75" i="16"/>
  <c r="C47" i="16"/>
  <c r="C46" i="16"/>
  <c r="F46" i="16"/>
  <c r="C20" i="16"/>
  <c r="E26" i="12"/>
  <c r="C26" i="12"/>
  <c r="F27" i="12"/>
  <c r="E90" i="16"/>
  <c r="D90" i="16"/>
  <c r="G89" i="16"/>
  <c r="F89" i="16"/>
  <c r="G88" i="16"/>
  <c r="F88" i="16"/>
  <c r="G87" i="16"/>
  <c r="G86" i="16"/>
  <c r="F86" i="16"/>
  <c r="G85" i="16"/>
  <c r="F85" i="16"/>
  <c r="E78" i="16"/>
  <c r="D78" i="16"/>
  <c r="D77" i="16"/>
  <c r="C78" i="16"/>
  <c r="F65" i="16"/>
  <c r="E64" i="16"/>
  <c r="G64" i="16"/>
  <c r="C64" i="16"/>
  <c r="C60" i="16"/>
  <c r="C59" i="16"/>
  <c r="D59" i="16"/>
  <c r="D58" i="16"/>
  <c r="D80" i="16"/>
  <c r="E56" i="16"/>
  <c r="C56" i="16"/>
  <c r="C55" i="16"/>
  <c r="E55" i="16"/>
  <c r="E53" i="16"/>
  <c r="E51" i="16"/>
  <c r="C51" i="16"/>
  <c r="F48" i="16"/>
  <c r="D46" i="16"/>
  <c r="F45" i="16"/>
  <c r="F43" i="16"/>
  <c r="F41" i="16"/>
  <c r="F40" i="16"/>
  <c r="E39" i="16"/>
  <c r="G39" i="16"/>
  <c r="C39" i="16"/>
  <c r="E37" i="16"/>
  <c r="G37" i="16"/>
  <c r="C37" i="16"/>
  <c r="F36" i="16"/>
  <c r="F35" i="16"/>
  <c r="F34" i="16"/>
  <c r="F33" i="16"/>
  <c r="F31" i="16"/>
  <c r="F29" i="16"/>
  <c r="F28" i="16"/>
  <c r="E27" i="16"/>
  <c r="G27" i="16"/>
  <c r="C27" i="16"/>
  <c r="F26" i="16"/>
  <c r="F25" i="16"/>
  <c r="F24" i="16"/>
  <c r="F23" i="16"/>
  <c r="F21" i="16"/>
  <c r="E20" i="16"/>
  <c r="G20" i="16"/>
  <c r="F19" i="16"/>
  <c r="F18" i="16"/>
  <c r="F17" i="16"/>
  <c r="E16" i="16"/>
  <c r="C16" i="16"/>
  <c r="F13" i="16"/>
  <c r="E12" i="16"/>
  <c r="F12" i="16"/>
  <c r="C12" i="16"/>
  <c r="F11" i="16"/>
  <c r="E10" i="16"/>
  <c r="G10" i="16"/>
  <c r="C10" i="16"/>
  <c r="F7" i="16"/>
  <c r="E6" i="16"/>
  <c r="C6" i="16"/>
  <c r="F6" i="16"/>
  <c r="C5" i="16"/>
  <c r="D45" i="12"/>
  <c r="D43" i="12"/>
  <c r="D40" i="12"/>
  <c r="D41" i="12"/>
  <c r="E41" i="12"/>
  <c r="C45" i="12"/>
  <c r="C43" i="12"/>
  <c r="C41" i="12"/>
  <c r="C40" i="12"/>
  <c r="F37" i="12"/>
  <c r="D36" i="12"/>
  <c r="E36" i="12"/>
  <c r="G36" i="12"/>
  <c r="D34" i="12"/>
  <c r="D33" i="12"/>
  <c r="E34" i="12"/>
  <c r="C36" i="12"/>
  <c r="C33" i="12"/>
  <c r="F36" i="12"/>
  <c r="C34" i="12"/>
  <c r="C25" i="15"/>
  <c r="D25" i="15"/>
  <c r="F28" i="15"/>
  <c r="E28" i="15"/>
  <c r="E12" i="15"/>
  <c r="F12" i="15"/>
  <c r="E14" i="15"/>
  <c r="F14" i="15"/>
  <c r="E15" i="15"/>
  <c r="F15" i="15"/>
  <c r="F11" i="15"/>
  <c r="E11" i="15"/>
  <c r="B16" i="15"/>
  <c r="B41" i="15"/>
  <c r="B13" i="15"/>
  <c r="B17" i="15"/>
  <c r="B29" i="15"/>
  <c r="B37" i="15"/>
  <c r="D42" i="15"/>
  <c r="D43" i="15"/>
  <c r="C42" i="15"/>
  <c r="C43" i="15"/>
  <c r="D39" i="15"/>
  <c r="C39" i="15"/>
  <c r="D38" i="15"/>
  <c r="C38" i="15"/>
  <c r="F38" i="15"/>
  <c r="E32" i="15"/>
  <c r="D16" i="15"/>
  <c r="F16" i="15"/>
  <c r="D41" i="15"/>
  <c r="C16" i="15"/>
  <c r="C41" i="15"/>
  <c r="D13" i="15"/>
  <c r="E13" i="15"/>
  <c r="C13" i="15"/>
  <c r="C17" i="15"/>
  <c r="C37" i="15"/>
  <c r="C40" i="15"/>
  <c r="E77" i="16"/>
  <c r="E50" i="16"/>
  <c r="G50" i="16"/>
  <c r="E40" i="12"/>
  <c r="F9" i="12"/>
  <c r="F17" i="12"/>
  <c r="F22" i="12"/>
  <c r="F25" i="12"/>
  <c r="F31" i="12"/>
  <c r="D29" i="12"/>
  <c r="E30" i="12"/>
  <c r="G30" i="12"/>
  <c r="E24" i="12"/>
  <c r="G24" i="12"/>
  <c r="E23" i="12"/>
  <c r="F23" i="12"/>
  <c r="D20" i="12"/>
  <c r="E21" i="12"/>
  <c r="D18" i="12"/>
  <c r="E18" i="12"/>
  <c r="E16" i="12"/>
  <c r="G16" i="12"/>
  <c r="E11" i="12"/>
  <c r="E8" i="12"/>
  <c r="D6" i="12"/>
  <c r="D5" i="12"/>
  <c r="D4" i="12"/>
  <c r="E6" i="12"/>
  <c r="E5" i="12"/>
  <c r="C18" i="12"/>
  <c r="C16" i="12"/>
  <c r="C11" i="12"/>
  <c r="C8" i="12"/>
  <c r="C6" i="12"/>
  <c r="C21" i="12"/>
  <c r="C20" i="12"/>
  <c r="C24" i="12"/>
  <c r="F24" i="12"/>
  <c r="C30" i="12"/>
  <c r="C29" i="12"/>
  <c r="F29" i="12"/>
  <c r="D15" i="12"/>
  <c r="D23" i="12"/>
  <c r="G53" i="12"/>
  <c r="G52" i="12"/>
  <c r="F52" i="12"/>
  <c r="F55" i="12"/>
  <c r="G21" i="12"/>
  <c r="G56" i="12"/>
  <c r="D57" i="12"/>
  <c r="G57" i="12"/>
  <c r="G55" i="12"/>
  <c r="C57" i="12"/>
  <c r="G54" i="12"/>
  <c r="E57" i="12"/>
  <c r="F56" i="12"/>
  <c r="F53" i="12"/>
  <c r="C15" i="12"/>
  <c r="E29" i="12"/>
  <c r="E20" i="12"/>
  <c r="G20" i="12"/>
  <c r="C23" i="12"/>
  <c r="G6" i="16"/>
  <c r="C77" i="16"/>
  <c r="E15" i="12"/>
  <c r="F15" i="12"/>
  <c r="C5" i="12"/>
  <c r="F21" i="12"/>
  <c r="G15" i="12"/>
  <c r="F57" i="12"/>
  <c r="G90" i="16"/>
  <c r="F90" i="16"/>
  <c r="G53" i="16"/>
  <c r="E46" i="16"/>
  <c r="G46" i="16"/>
  <c r="F47" i="16"/>
  <c r="F39" i="16"/>
  <c r="F27" i="16"/>
  <c r="E15" i="16"/>
  <c r="G15" i="16"/>
  <c r="F16" i="16"/>
  <c r="G16" i="16"/>
  <c r="F10" i="16"/>
  <c r="C50" i="16"/>
  <c r="C15" i="16"/>
  <c r="F30" i="12"/>
  <c r="F26" i="12"/>
  <c r="F16" i="12"/>
  <c r="F8" i="12"/>
  <c r="G29" i="12"/>
  <c r="G26" i="12"/>
  <c r="G8" i="12"/>
  <c r="M236" i="17"/>
  <c r="N12" i="17"/>
  <c r="M12" i="17"/>
  <c r="N207" i="17"/>
  <c r="E4" i="12"/>
  <c r="G5" i="12"/>
  <c r="F5" i="12"/>
  <c r="D47" i="12"/>
  <c r="F20" i="12"/>
  <c r="C4" i="12"/>
  <c r="C47" i="12"/>
  <c r="G23" i="12"/>
  <c r="E33" i="12"/>
  <c r="G11" i="12"/>
  <c r="C4" i="16"/>
  <c r="C58" i="16"/>
  <c r="C80" i="16"/>
  <c r="F15" i="16"/>
  <c r="F20" i="16"/>
  <c r="F64" i="16"/>
  <c r="G12" i="16"/>
  <c r="E5" i="16"/>
  <c r="E63" i="16"/>
  <c r="F33" i="12"/>
  <c r="G33" i="12"/>
  <c r="E47" i="12"/>
  <c r="F4" i="12"/>
  <c r="G4" i="12"/>
  <c r="E58" i="16"/>
  <c r="F63" i="16"/>
  <c r="G63" i="16"/>
  <c r="F5" i="16"/>
  <c r="E4" i="16"/>
  <c r="G5" i="16"/>
  <c r="F47" i="12"/>
  <c r="G47" i="12"/>
  <c r="G4" i="16"/>
  <c r="F4" i="16"/>
  <c r="G58" i="16"/>
  <c r="F58" i="16"/>
  <c r="E80" i="16"/>
  <c r="G80" i="16"/>
  <c r="F80" i="16"/>
  <c r="E38" i="15"/>
  <c r="D17" i="15"/>
  <c r="D37" i="15"/>
  <c r="F37" i="15"/>
  <c r="F41" i="15"/>
  <c r="B40" i="15"/>
  <c r="D29" i="15"/>
  <c r="E29" i="15"/>
  <c r="E16" i="15"/>
  <c r="M56" i="17"/>
  <c r="M262" i="17"/>
  <c r="M191" i="17"/>
  <c r="N62" i="17"/>
  <c r="M13" i="17"/>
  <c r="N13" i="17"/>
  <c r="C29" i="15"/>
  <c r="F17" i="15"/>
  <c r="E17" i="15"/>
  <c r="F43" i="15"/>
  <c r="E41" i="15"/>
  <c r="B43" i="15"/>
  <c r="E43" i="15"/>
  <c r="D40" i="15"/>
  <c r="E37" i="15"/>
  <c r="F13" i="15"/>
  <c r="F40" i="15"/>
  <c r="E40" i="15"/>
  <c r="L79" i="17"/>
  <c r="M79" i="17"/>
  <c r="M141" i="17"/>
  <c r="M218" i="17"/>
  <c r="J64" i="17"/>
  <c r="N145" i="17"/>
  <c r="N32" i="17"/>
  <c r="N35" i="17"/>
  <c r="N194" i="17"/>
  <c r="J52" i="17"/>
  <c r="M196" i="17"/>
  <c r="K207" i="17"/>
  <c r="M207" i="17"/>
  <c r="N23" i="17"/>
  <c r="M281" i="17"/>
  <c r="N60" i="17"/>
  <c r="M186" i="17"/>
  <c r="M209" i="17"/>
  <c r="N178" i="17"/>
  <c r="M122" i="17"/>
  <c r="M223" i="17"/>
  <c r="M145" i="17"/>
  <c r="L64" i="17"/>
  <c r="M64" i="17"/>
  <c r="N216" i="17"/>
  <c r="M32" i="17"/>
  <c r="N64" i="17"/>
  <c r="L107" i="17"/>
  <c r="N138" i="17"/>
  <c r="M138" i="17"/>
  <c r="M148" i="17"/>
  <c r="L180" i="17"/>
  <c r="L278" i="17"/>
  <c r="M202" i="17"/>
  <c r="N115" i="17"/>
  <c r="N244" i="17"/>
  <c r="L250" i="17"/>
  <c r="L52" i="17"/>
  <c r="L28" i="17"/>
  <c r="L84" i="17"/>
  <c r="M84" i="17"/>
  <c r="N17" i="17"/>
  <c r="L205" i="17"/>
  <c r="L233" i="17"/>
  <c r="N213" i="17"/>
  <c r="M233" i="17"/>
  <c r="N233" i="17"/>
  <c r="N28" i="17"/>
  <c r="M28" i="17"/>
  <c r="M205" i="17"/>
  <c r="N205" i="17"/>
  <c r="M52" i="17"/>
  <c r="N52" i="17"/>
  <c r="M250" i="17"/>
  <c r="N250" i="17"/>
  <c r="M278" i="17"/>
  <c r="N278" i="17"/>
  <c r="M180" i="17"/>
  <c r="N180" i="17"/>
  <c r="L285" i="17"/>
  <c r="M107" i="17"/>
  <c r="N107" i="17"/>
  <c r="N285" i="17"/>
  <c r="M285" i="17"/>
</calcChain>
</file>

<file path=xl/sharedStrings.xml><?xml version="1.0" encoding="utf-8"?>
<sst xmlns="http://schemas.openxmlformats.org/spreadsheetml/2006/main" count="802" uniqueCount="327">
  <si>
    <t>11001</t>
  </si>
  <si>
    <t>3121</t>
  </si>
  <si>
    <t>NAKNADE TROŠKOVA ZAPOSLENIMA</t>
  </si>
  <si>
    <t>3212</t>
  </si>
  <si>
    <t>3211</t>
  </si>
  <si>
    <t>SLUŽBENA PUTOVANJA</t>
  </si>
  <si>
    <t>RASHODI ZA USLUGE</t>
  </si>
  <si>
    <t>3233</t>
  </si>
  <si>
    <t>3299</t>
  </si>
  <si>
    <t>3237</t>
  </si>
  <si>
    <t>INTELEKTUALNE I OSOBNE  USLUGE</t>
  </si>
  <si>
    <t>3239</t>
  </si>
  <si>
    <t>OSTALE USLUGE</t>
  </si>
  <si>
    <t>3232</t>
  </si>
  <si>
    <t>USLUGE TEKUĆEG I INVESTICIJSKOG ODRŽAVANJA</t>
  </si>
  <si>
    <t>POSTROJENJA I OPREMA</t>
  </si>
  <si>
    <t>4221</t>
  </si>
  <si>
    <t>UREDSKA OPREMA I NAMJEŠTAJ</t>
  </si>
  <si>
    <t>3238</t>
  </si>
  <si>
    <t>RAČUNALNE USLUGE</t>
  </si>
  <si>
    <t>OSTALI NESPOMENUTI RASHODI POSLOVANJA</t>
  </si>
  <si>
    <t>OSTALI FINANCIJSKI RASHODI</t>
  </si>
  <si>
    <t>3431</t>
  </si>
  <si>
    <t>BANKARSKE USLUGE I USLUGE PLATNOG PROMETA</t>
  </si>
  <si>
    <t>3213</t>
  </si>
  <si>
    <t>STRUČNO USAVRŠAVANJE ZAPOSLENIKA</t>
  </si>
  <si>
    <t>UREĐAJI, STROJEVI I OPREMA ZA OSTALE NAMJENE</t>
  </si>
  <si>
    <t>3234</t>
  </si>
  <si>
    <t>3236</t>
  </si>
  <si>
    <t>3223</t>
  </si>
  <si>
    <t>ENERGIJA</t>
  </si>
  <si>
    <t>USLUGE PROMIDŽBE I INFORMIRANJA</t>
  </si>
  <si>
    <t>3221</t>
  </si>
  <si>
    <t>UREDSKI MATERIJAL I OSTALI MATERIJALNI RASHODI</t>
  </si>
  <si>
    <t>3224</t>
  </si>
  <si>
    <t>MAT.I DIJELOVI ZA TEKUĆE I INVEST.ODRŽAVANJE</t>
  </si>
  <si>
    <t>3231</t>
  </si>
  <si>
    <t>USLUGE TELEFONA, POŠTE I PRIJEVOZA</t>
  </si>
  <si>
    <t>KOMUNALNE USLUGE</t>
  </si>
  <si>
    <t>PRISTOJBE I NAKNADE</t>
  </si>
  <si>
    <t>3222</t>
  </si>
  <si>
    <t>MATERIJAL I SIROVINE</t>
  </si>
  <si>
    <t>ZDRAVSTVENE I VETERINARSKE USLUGE</t>
  </si>
  <si>
    <t>OPREMA ZA ODRŽAVANJE I ZAŠTITU</t>
  </si>
  <si>
    <t>KNJIGE</t>
  </si>
  <si>
    <t xml:space="preserve">Račun prihoda/
primitka </t>
  </si>
  <si>
    <t>Naziv računa</t>
  </si>
  <si>
    <t>Indeks</t>
  </si>
  <si>
    <t>6=5/2*100</t>
  </si>
  <si>
    <t>7=5/4*100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</si>
  <si>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</si>
  <si>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</si>
  <si>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</si>
  <si>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</si>
  <si>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Donacije od pravnih i fizičkih osoba izvan općeg proračuna</t>
  </si>
  <si>
    <t>Prihodi po posebnim propisima</t>
  </si>
  <si>
    <t>Sufinanciranje cijene usluge, participacije i slično</t>
  </si>
  <si>
    <t>Pomoći iz inozemstva i od subjekata unutar općeg proračuna</t>
  </si>
  <si>
    <t>Pomoći od izvanproračunskih korisnika</t>
  </si>
  <si>
    <t>Pomoći proračunskim korisnicima iz proračuna koji im nije nadležan</t>
  </si>
  <si>
    <t xml:space="preserve">UKUPNO PRIHODI </t>
  </si>
  <si>
    <t>Račun rashoda/
izdatka</t>
  </si>
  <si>
    <t>Rashodi za zaposlene</t>
  </si>
  <si>
    <t>Plaće</t>
  </si>
  <si>
    <t>Plaće za redovan rad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</si>
  <si>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</si>
  <si>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</si>
  <si>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</si>
  <si>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</si>
  <si>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</si>
  <si>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</si>
  <si>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</si>
  <si>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</si>
  <si>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</si>
  <si>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</si>
  <si>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</si>
  <si>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</si>
  <si>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</si>
  <si>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</si>
  <si>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</si>
  <si>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</si>
  <si>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</si>
  <si>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</si>
  <si>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</si>
  <si>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</si>
  <si>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</si>
  <si>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</si>
  <si>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</si>
  <si>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</si>
  <si>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</si>
  <si>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</si>
  <si>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</si>
  <si>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</si>
  <si>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</si>
  <si>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</si>
  <si>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</si>
  <si>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</si>
  <si>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</si>
  <si>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</si>
  <si>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</si>
  <si>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</si>
  <si>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</si>
  <si>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</si>
  <si>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</si>
  <si>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</si>
  <si>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</si>
  <si>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Uređaji,strojevi i oprema za ostale namjene</t>
  </si>
  <si>
    <t>Knjige</t>
  </si>
  <si>
    <t>UKUPNO RASHODI</t>
  </si>
  <si>
    <t>3293</t>
  </si>
  <si>
    <t>Plaće za prekovremeni rad</t>
  </si>
  <si>
    <t>Plaće za posebne uvjete rada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</si>
  <si>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</si>
  <si>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</si>
  <si>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</si>
  <si>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Mjerni i kontrolni uređaji</t>
  </si>
  <si>
    <t>Rashodi za nabavu nefinancijske imovine</t>
  </si>
  <si>
    <t>Licence</t>
  </si>
  <si>
    <t>Knjige, umjetnička djela i ostalie izložb.vrijednosti</t>
  </si>
  <si>
    <t>Tisak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</si>
  <si>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</si>
  <si>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</si>
  <si>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</si>
  <si>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</si>
  <si>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iz proračuna za financiranje redovne djelatnosti</t>
  </si>
  <si>
    <t>Prihodi od imovine</t>
  </si>
  <si>
    <t>Prihodi od financijske imovine - kamate a vista</t>
  </si>
  <si>
    <t>Prihodi od nefinancijske imovine - najam</t>
  </si>
  <si>
    <t>Prihodi od administrativnih pristojbi i po posebnim propisima</t>
  </si>
  <si>
    <t>Prihodi od pruženih usluga - najam</t>
  </si>
  <si>
    <t>Prihodi od prodaje robe i pruženih usluga</t>
  </si>
  <si>
    <t>Tekuće donacije  od pravnih i fizičkih osoba izvan općeg proračuna</t>
  </si>
  <si>
    <t xml:space="preserve">PRIHODI PO IZVORIMA FINANCIRANJA </t>
  </si>
  <si>
    <t>Opći prihodi i primici</t>
  </si>
  <si>
    <t>Donacije</t>
  </si>
  <si>
    <t xml:space="preserve">Prihodi za posebne namjene </t>
  </si>
  <si>
    <t>Pomoći</t>
  </si>
  <si>
    <t>Vlastiti prihodi</t>
  </si>
  <si>
    <t xml:space="preserve">Sveukupno </t>
  </si>
  <si>
    <t>Tekuće pomoći od izvanproračunskih korisnika</t>
  </si>
  <si>
    <t>Kamate na oročena sredstva</t>
  </si>
  <si>
    <t>Prihodi od zakupa i iznajmljivanja imovine</t>
  </si>
  <si>
    <t>Rashodi za nabavu neproizvedene dugotrajne imovine</t>
  </si>
  <si>
    <t xml:space="preserve">RASHODI PO IZVORIMA FINANCIRANJA </t>
  </si>
  <si>
    <t>SAŽETAK</t>
  </si>
  <si>
    <t>A. RAČUN PRIHODA I RASHODA</t>
  </si>
  <si>
    <t>OPIS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</si>
  <si>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</si>
  <si>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</si>
  <si>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</si>
  <si>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</si>
  <si>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</si>
  <si>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</si>
  <si>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</si>
  <si>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</si>
  <si>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</si>
  <si>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</si>
  <si>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</si>
  <si>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</si>
  <si>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</si>
  <si>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</si>
  <si>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</si>
  <si>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</si>
  <si>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</si>
  <si>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</si>
  <si>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</si>
  <si>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</si>
  <si>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</si>
  <si>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</si>
  <si>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</si>
  <si>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</si>
  <si>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</si>
  <si>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</si>
  <si>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</si>
  <si>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</si>
  <si>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</si>
  <si>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</si>
  <si>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</si>
  <si>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</si>
  <si>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</si>
  <si>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</si>
  <si>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</si>
  <si>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</si>
  <si>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</si>
  <si>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>Prihodi poslovanja</t>
  </si>
  <si>
    <t>Izdaci za financijsku imovinu i otplate zajmova</t>
  </si>
  <si>
    <t>Izdaci za otplate glavnica primljenih kredita i zajmova</t>
  </si>
  <si>
    <t>Otplate gl.primlj.kred.i zajm.od kred.i ost.fin.inst.izv.js</t>
  </si>
  <si>
    <t>Izvor financiranja</t>
  </si>
  <si>
    <t>Naziv izvora financiranja</t>
  </si>
  <si>
    <t>Kapitalne donacije  od pravnih i fizičkih osoba izvan općeg proračuna</t>
  </si>
  <si>
    <t>Ulaganja u računalne programe</t>
  </si>
  <si>
    <t>Nematerijalna proizvedena imovina</t>
  </si>
  <si>
    <t>Index</t>
  </si>
  <si>
    <t>7 = 6/5*100</t>
  </si>
  <si>
    <t>8 = 6/3*100</t>
  </si>
  <si>
    <t>-</t>
  </si>
  <si>
    <t>Popis</t>
  </si>
  <si>
    <t>Program</t>
  </si>
  <si>
    <t>Aktivnost</t>
  </si>
  <si>
    <t>Proračun MZO</t>
  </si>
  <si>
    <t>PLAĆE (BRUTO)</t>
  </si>
  <si>
    <t>PLAĆE</t>
  </si>
  <si>
    <t>OSTALI RASHODI ZA ZAPOSLENE</t>
  </si>
  <si>
    <t>DOPRINOSI NA PLAĆE</t>
  </si>
  <si>
    <t>INTELEKTUALNE I OSOBNE USLUGE</t>
  </si>
  <si>
    <t>OSTALI NESPOMENUTI RASHODI</t>
  </si>
  <si>
    <t>Ukupno</t>
  </si>
  <si>
    <t>Redovna djelatnost SŠ -Minimalni standardi</t>
  </si>
  <si>
    <t>A220101</t>
  </si>
  <si>
    <t>Materijalni rashodi SŠ po kriterijima</t>
  </si>
  <si>
    <t>48007</t>
  </si>
  <si>
    <t>Decentralizirana sredstva za srednje škole</t>
  </si>
  <si>
    <t>RASHODI ZA MATERIJAL I ENERGIJU</t>
  </si>
  <si>
    <t>SITAN INVENTAR I AUTOGUME</t>
  </si>
  <si>
    <t>A220102</t>
  </si>
  <si>
    <t>Redovna djelatnost SŠ po stvarnom trošku</t>
  </si>
  <si>
    <t>NAKNADE ZA PRIJEVOZ NA POSAO</t>
  </si>
  <si>
    <t>RASHODI ZA ENERGIJU</t>
  </si>
  <si>
    <t>RASHODI ZA ZDRAVSTVENE USLUGE</t>
  </si>
  <si>
    <t>OSTALI NEPOMENUTI RASHODI POSLOVANJA</t>
  </si>
  <si>
    <t>PREMIJE OSIGURANJA</t>
  </si>
  <si>
    <t>A230102</t>
  </si>
  <si>
    <t>Županijska natjecanja</t>
  </si>
  <si>
    <t>Nenamjenski prihodi i primici</t>
  </si>
  <si>
    <t>TEKUĆI PRIJENOSI IZMEĐU PRORAČUNSKIH KORISNIKA ISTOG PRORAČUNA</t>
  </si>
  <si>
    <t>A230115</t>
  </si>
  <si>
    <t>Ostali programi i projekti</t>
  </si>
  <si>
    <t>32400</t>
  </si>
  <si>
    <t>Vlastiti prihodi srednjih škola</t>
  </si>
  <si>
    <t>REPREZENTACIJA</t>
  </si>
  <si>
    <t>A230116</t>
  </si>
  <si>
    <t>ŠkolskI list, časopisi i knjige</t>
  </si>
  <si>
    <t>A230135</t>
  </si>
  <si>
    <t>Školsko sportsko natjecanje</t>
  </si>
  <si>
    <t>A230140</t>
  </si>
  <si>
    <t>Sufinanciranje redovne djelatnosti</t>
  </si>
  <si>
    <t>3111</t>
  </si>
  <si>
    <t>PLAĆE ZA REDOVAN RAD</t>
  </si>
  <si>
    <t>3132</t>
  </si>
  <si>
    <t>DOPRINOSI ZA OBVEZNO ZDRAVSTVENO OSIGURANJE</t>
  </si>
  <si>
    <t>SITAN INVENTAR</t>
  </si>
  <si>
    <t>NAKNADE TROŠKOVA OSOBAMA IZVAN RADNOG ODNOSA</t>
  </si>
  <si>
    <t>3241</t>
  </si>
  <si>
    <t>NAKNADE TROŠKOVA UČENICIMA-PRAKSA U KOPRU</t>
  </si>
  <si>
    <t>55043</t>
  </si>
  <si>
    <t>Grad Buzet za proračunske korisnike</t>
  </si>
  <si>
    <t>MATERIJAL I DIJELOVI ZA TEKUĆE I INVESTICIJSKO ODRŽAVANJE</t>
  </si>
  <si>
    <t>SITNI INVENTAR I AUTOGUME</t>
  </si>
  <si>
    <t>A230154</t>
  </si>
  <si>
    <t>Dani otvorene nastave</t>
  </si>
  <si>
    <t>A230168</t>
  </si>
  <si>
    <t>EU projekti kod proračunskih korisnika</t>
  </si>
  <si>
    <t>58400</t>
  </si>
  <si>
    <t>Ostale institucije za srednje škole</t>
  </si>
  <si>
    <t xml:space="preserve">DOPRINOSI NA PLAĆE </t>
  </si>
  <si>
    <t>A230169</t>
  </si>
  <si>
    <t>Obrazovanje odraslih</t>
  </si>
  <si>
    <t>3133</t>
  </si>
  <si>
    <t>DOPRINOSI ZA OBVEZNO OSIGURANJE U SLUČAJU NEZAPOSLENOSTI</t>
  </si>
  <si>
    <t>NAKNADE ZA PRIJEVOZ, ZA RAD NA TERENU I ODVOJENI ŽIVOT</t>
  </si>
  <si>
    <t>3235</t>
  </si>
  <si>
    <t>ZAKUPNINE I NAJAMNINE</t>
  </si>
  <si>
    <t>A230174</t>
  </si>
  <si>
    <t>Autoškola</t>
  </si>
  <si>
    <t>3292</t>
  </si>
  <si>
    <t>A230184</t>
  </si>
  <si>
    <t>Zavičajna nastava</t>
  </si>
  <si>
    <t>Donacije za srednje škole</t>
  </si>
  <si>
    <t>A230199</t>
  </si>
  <si>
    <t>Školska shema</t>
  </si>
  <si>
    <t>53060</t>
  </si>
  <si>
    <t>Ministarstvo poljoprivrede za proračunske korisnike</t>
  </si>
  <si>
    <t>Programi obrazovanja iznad standarda</t>
  </si>
  <si>
    <t>Investicijsko održavanje srednjih škola</t>
  </si>
  <si>
    <t>Opremanje u srednjim školama</t>
  </si>
  <si>
    <t>K240601</t>
  </si>
  <si>
    <t>Školski namještaj i oprema</t>
  </si>
  <si>
    <t>KNJIGE, UMJ. DJELA I OSTALE IZLOŽBENE VRIJEDNOSTI</t>
  </si>
  <si>
    <t>OIB: 93755291191</t>
  </si>
  <si>
    <r>
      <rPr>
        <b/>
        <sz val="10"/>
        <rFont val="Arial"/>
        <family val="2"/>
        <charset val="238"/>
      </rPr>
      <t xml:space="preserve">Proračunski korisnik: </t>
    </r>
    <r>
      <rPr>
        <sz val="10"/>
        <rFont val="Arial"/>
        <family val="2"/>
        <charset val="238"/>
      </rPr>
      <t>17101 Srednja škola Buzet</t>
    </r>
  </si>
  <si>
    <t>Plaće i drugi rashodi za zaposlene srednjih škola</t>
  </si>
  <si>
    <t>Tea Peloza, prof.</t>
  </si>
  <si>
    <t>Prijenosi između proračunskih korisnika istog proračuna</t>
  </si>
  <si>
    <t>Tekući prijenosi između proračunskih korisnika istog proračuna</t>
  </si>
  <si>
    <t>ZDRAVSTVENE USLUGE</t>
  </si>
  <si>
    <t>TROŠKOVI SUDSKIH POSTUPAKA</t>
  </si>
  <si>
    <t>ZATEZNE KAMATE</t>
  </si>
  <si>
    <t>RADNA ODJEĆA</t>
  </si>
  <si>
    <t>PRIJEVOZNA SREDSTVA U CESTOVNOM PROMETU</t>
  </si>
  <si>
    <t>Troškovi sudskih postupaka</t>
  </si>
  <si>
    <t>Zatezne kamate</t>
  </si>
  <si>
    <t>Ostala nematerijalna imovina</t>
  </si>
  <si>
    <t>Rashodi poslovanja</t>
  </si>
  <si>
    <t>Prijevozna sredstva</t>
  </si>
  <si>
    <t xml:space="preserve">Ostvarenje 1.-6. 2021. </t>
  </si>
  <si>
    <t>Izvorni plan 2022</t>
  </si>
  <si>
    <t xml:space="preserve">Ostvarenje 1.-6. 2022. </t>
  </si>
  <si>
    <t>OSTVARENJE PRIHODA I PRIMITAKA ZA 1.-6. 2022.G.</t>
  </si>
  <si>
    <t>IZVRŠENJE RASHODA I IZDATAKA ZA 1.-6.2022.G.</t>
  </si>
  <si>
    <t xml:space="preserve">
Izvršenje 1.-6. 2021. </t>
  </si>
  <si>
    <t xml:space="preserve">
Izvršenje 1.- 6. 2022. </t>
  </si>
  <si>
    <t>Ostvarenje / izvršenje 1.-6. 2021</t>
  </si>
  <si>
    <t>Izvorni plan 2022.</t>
  </si>
  <si>
    <t>Ostvarenje / izvršenje 1.-6. 2022.</t>
  </si>
  <si>
    <t xml:space="preserve">Tekući plan 2022 </t>
  </si>
  <si>
    <t xml:space="preserve">Izvršenje 1. - 6. 2021. </t>
  </si>
  <si>
    <t xml:space="preserve">Izvršenje 1.-6. 2022. </t>
  </si>
  <si>
    <t>PRIJENOSI IZMEĐU PRORAČUNSKIH KORISNIKA ISTOG PRORAČUNA</t>
  </si>
  <si>
    <t>SITNI INVENTAR</t>
  </si>
  <si>
    <t xml:space="preserve"> Izvorni plan 2022</t>
  </si>
  <si>
    <t>A240201</t>
  </si>
  <si>
    <t>Investicijsko održavanje SŠ- minimalni</t>
  </si>
  <si>
    <t>MATERIJAL I DIJELOVI ZA TEK. I INVESTICIJSKO ODRŽAVANJE</t>
  </si>
  <si>
    <t>5=4/2*100</t>
  </si>
  <si>
    <t>6=4/3*100</t>
  </si>
  <si>
    <t>OSTVARENJE/ IZVRŠENJE 1.-6. 2021.</t>
  </si>
  <si>
    <t>OSTVARENJE/ IZVRŠENJE 1.-6. 2022</t>
  </si>
  <si>
    <t>IZVORNI PLAN 2022</t>
  </si>
  <si>
    <t xml:space="preserve">I. OPĆI DIO </t>
  </si>
  <si>
    <t xml:space="preserve">II. POSEBNI DIO </t>
  </si>
  <si>
    <t>IZVJEŠTAJ O IZVRŠENJU FINANCIJSKOG PLANA ZA 1.-6. 2022.G. PO ORGANIZACIJSKOJ,  IZVORIMA FINANCIRANJA I EKONOMSKOJ KLASIFIKACIJI</t>
  </si>
  <si>
    <t xml:space="preserve">                                                 POLUGODIŠNJI IZVJEŠTAJ O IZVRŠENJU FINANCIJSKOG PLANA ZA 2022. GODINU</t>
  </si>
  <si>
    <t>KLASA:     011-03/22-02/01</t>
  </si>
  <si>
    <t>URBROJ:  2106-24-22-17</t>
  </si>
  <si>
    <t>Buzet, 28. srpnja 2022. godine</t>
  </si>
  <si>
    <t>Predsjednica Školskoga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</si>
</sst>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1041A]#,##0.00;\-\ #,##0.00"/>
    <numFmt numFmtId="192" formatCode="#,##0.00\ _k_n"/>
    <numFmt numFmtId="194" formatCode="[$-1041A]#,##0.00"/>
  </numFmts>
  <fonts count="21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7" tint="0.79998168889431442"/>
        <bgColor indexed="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192" fontId="3" fillId="0" borderId="1" xfId="0" quotePrefix="1" applyNumberFormat="1" applyFont="1" applyFill="1" applyBorder="1" applyAlignment="1">
      <alignment horizontal="center" vertical="center" wrapText="1"/>
    </xf>
    <xf numFmtId="192" fontId="3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wrapText="1" readingOrder="1"/>
      <protection locked="0"/>
    </xf>
    <xf numFmtId="185" fontId="4" fillId="0" borderId="2" xfId="0" applyNumberFormat="1" applyFont="1" applyBorder="1" applyAlignment="1" applyProtection="1">
      <alignment wrapText="1" readingOrder="1"/>
      <protection locked="0"/>
    </xf>
    <xf numFmtId="192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 readingOrder="1"/>
      <protection locked="0"/>
    </xf>
    <xf numFmtId="0" fontId="1" fillId="0" borderId="1" xfId="0" applyFont="1" applyBorder="1" applyAlignment="1">
      <alignment wrapText="1" readingOrder="1"/>
    </xf>
    <xf numFmtId="185" fontId="1" fillId="0" borderId="2" xfId="0" applyNumberFormat="1" applyFont="1" applyBorder="1" applyAlignment="1" applyProtection="1">
      <alignment wrapText="1" readingOrder="1"/>
      <protection locked="0"/>
    </xf>
    <xf numFmtId="0" fontId="15" fillId="0" borderId="0" xfId="0" applyFont="1" applyBorder="1" applyAlignment="1">
      <alignment wrapText="1" readingOrder="1"/>
    </xf>
    <xf numFmtId="185" fontId="4" fillId="0" borderId="0" xfId="0" applyNumberFormat="1" applyFont="1" applyBorder="1" applyAlignment="1" applyProtection="1">
      <alignment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/>
    </xf>
    <xf numFmtId="185" fontId="1" fillId="0" borderId="3" xfId="0" applyNumberFormat="1" applyFont="1" applyBorder="1" applyAlignment="1" applyProtection="1">
      <alignment wrapText="1" readingOrder="1"/>
      <protection locked="0"/>
    </xf>
    <xf numFmtId="0" fontId="2" fillId="0" borderId="2" xfId="0" applyFont="1" applyBorder="1" applyAlignment="1" applyProtection="1">
      <alignment horizontal="center" wrapText="1" readingOrder="1"/>
      <protection locked="0"/>
    </xf>
    <xf numFmtId="192" fontId="1" fillId="0" borderId="1" xfId="0" applyNumberFormat="1" applyFont="1" applyFill="1" applyBorder="1" applyAlignment="1">
      <alignment horizontal="center" wrapText="1" readingOrder="1"/>
    </xf>
    <xf numFmtId="192" fontId="1" fillId="0" borderId="1" xfId="0" applyNumberFormat="1" applyFont="1" applyFill="1" applyBorder="1" applyAlignment="1">
      <alignment horizontal="center" readingOrder="1"/>
    </xf>
    <xf numFmtId="1" fontId="16" fillId="0" borderId="1" xfId="0" applyNumberFormat="1" applyFont="1" applyFill="1" applyBorder="1" applyAlignment="1">
      <alignment horizontal="center" wrapText="1" readingOrder="1"/>
    </xf>
    <xf numFmtId="1" fontId="16" fillId="0" borderId="1" xfId="0" quotePrefix="1" applyNumberFormat="1" applyFont="1" applyFill="1" applyBorder="1" applyAlignment="1">
      <alignment horizontal="center" wrapText="1" readingOrder="1"/>
    </xf>
    <xf numFmtId="192" fontId="16" fillId="0" borderId="1" xfId="0" quotePrefix="1" applyNumberFormat="1" applyFont="1" applyFill="1" applyBorder="1" applyAlignment="1">
      <alignment horizontal="center" wrapText="1" readingOrder="1"/>
    </xf>
    <xf numFmtId="192" fontId="16" fillId="0" borderId="1" xfId="0" quotePrefix="1" applyNumberFormat="1" applyFont="1" applyFill="1" applyBorder="1" applyAlignment="1">
      <alignment horizontal="center" readingOrder="1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 wrapText="1"/>
    </xf>
    <xf numFmtId="192" fontId="1" fillId="0" borderId="0" xfId="0" applyNumberFormat="1" applyFont="1" applyFill="1" applyAlignment="1">
      <alignment horizontal="center" vertical="center" wrapText="1"/>
    </xf>
    <xf numFmtId="192" fontId="1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quotePrefix="1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vertical="center"/>
    </xf>
    <xf numFmtId="192" fontId="7" fillId="0" borderId="0" xfId="0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1" xfId="0" quotePrefix="1" applyNumberFormat="1" applyFont="1" applyFill="1" applyBorder="1" applyAlignment="1">
      <alignment horizontal="left" vertical="center"/>
    </xf>
    <xf numFmtId="3" fontId="7" fillId="0" borderId="0" xfId="0" quotePrefix="1" applyNumberFormat="1" applyFont="1" applyFill="1" applyAlignment="1">
      <alignment horizontal="left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4" fontId="7" fillId="0" borderId="1" xfId="0" quotePrefix="1" applyNumberFormat="1" applyFont="1" applyFill="1" applyBorder="1" applyAlignment="1">
      <alignment horizontal="right" vertical="center"/>
    </xf>
    <xf numFmtId="4" fontId="7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 wrapText="1"/>
    </xf>
    <xf numFmtId="192" fontId="3" fillId="0" borderId="0" xfId="0" applyNumberFormat="1" applyFont="1" applyFill="1" applyAlignment="1">
      <alignment horizontal="center" vertical="center"/>
    </xf>
    <xf numFmtId="4" fontId="7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192" fontId="7" fillId="3" borderId="1" xfId="0" applyNumberFormat="1" applyFont="1" applyFill="1" applyBorder="1" applyAlignment="1">
      <alignment horizontal="center" vertical="center" wrapText="1"/>
    </xf>
    <xf numFmtId="192" fontId="7" fillId="3" borderId="1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quotePrefix="1" applyNumberFormat="1" applyFont="1" applyFill="1" applyBorder="1" applyAlignment="1">
      <alignment horizontal="left" vertical="center"/>
    </xf>
    <xf numFmtId="3" fontId="7" fillId="3" borderId="1" xfId="0" quotePrefix="1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3" borderId="8" xfId="0" applyNumberFormat="1" applyFont="1" applyFill="1" applyBorder="1" applyAlignment="1">
      <alignment horizontal="left" vertical="center"/>
    </xf>
    <xf numFmtId="3" fontId="7" fillId="3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right" vertical="center"/>
    </xf>
    <xf numFmtId="4" fontId="7" fillId="3" borderId="1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2" fontId="3" fillId="0" borderId="1" xfId="0" quotePrefix="1" applyNumberFormat="1" applyFont="1" applyFill="1" applyBorder="1" applyAlignment="1">
      <alignment horizontal="center" vertical="center" wrapText="1" readingOrder="1"/>
    </xf>
    <xf numFmtId="192" fontId="3" fillId="0" borderId="1" xfId="0" quotePrefix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3" fontId="8" fillId="0" borderId="0" xfId="0" applyNumberFormat="1" applyFont="1" applyFill="1" applyAlignment="1">
      <alignment horizontal="center" vertical="center"/>
    </xf>
    <xf numFmtId="0" fontId="18" fillId="4" borderId="0" xfId="0" applyFont="1" applyFill="1" applyBorder="1" applyAlignment="1" applyProtection="1">
      <alignment vertical="top" wrapText="1" readingOrder="1"/>
      <protection locked="0"/>
    </xf>
    <xf numFmtId="185" fontId="10" fillId="0" borderId="2" xfId="0" applyNumberFormat="1" applyFont="1" applyBorder="1" applyAlignment="1" applyProtection="1">
      <alignment vertical="top" wrapText="1" readingOrder="1"/>
      <protection locked="0"/>
    </xf>
    <xf numFmtId="194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194" fontId="12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vertical="top" wrapText="1" readingOrder="1"/>
      <protection locked="0"/>
    </xf>
    <xf numFmtId="0" fontId="12" fillId="4" borderId="10" xfId="0" applyFont="1" applyFill="1" applyBorder="1" applyAlignment="1" applyProtection="1">
      <alignment vertical="top" wrapText="1" readingOrder="1"/>
      <protection locked="0"/>
    </xf>
    <xf numFmtId="0" fontId="0" fillId="5" borderId="11" xfId="0" applyFill="1" applyBorder="1" applyAlignment="1" applyProtection="1">
      <alignment vertical="top" wrapText="1"/>
      <protection locked="0"/>
    </xf>
    <xf numFmtId="0" fontId="12" fillId="4" borderId="11" xfId="0" applyFont="1" applyFill="1" applyBorder="1" applyAlignment="1" applyProtection="1">
      <alignment vertical="top" wrapText="1" readingOrder="1"/>
      <protection locked="0"/>
    </xf>
    <xf numFmtId="0" fontId="0" fillId="5" borderId="12" xfId="0" applyFill="1" applyBorder="1" applyAlignment="1" applyProtection="1">
      <alignment vertical="top" wrapText="1"/>
      <protection locked="0"/>
    </xf>
    <xf numFmtId="185" fontId="12" fillId="5" borderId="2" xfId="0" applyNumberFormat="1" applyFont="1" applyFill="1" applyBorder="1" applyAlignment="1" applyProtection="1">
      <alignment vertical="top" wrapText="1" readingOrder="1"/>
      <protection locked="0"/>
    </xf>
    <xf numFmtId="49" fontId="10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12" fillId="6" borderId="2" xfId="0" applyFont="1" applyFill="1" applyBorder="1" applyAlignment="1" applyProtection="1">
      <alignment horizontal="left" vertical="top" wrapText="1" readingOrder="1"/>
      <protection locked="0"/>
    </xf>
    <xf numFmtId="0" fontId="10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12" xfId="0" applyFill="1" applyBorder="1" applyAlignment="1">
      <alignment vertical="top" wrapText="1"/>
    </xf>
    <xf numFmtId="194" fontId="10" fillId="0" borderId="2" xfId="0" applyNumberFormat="1" applyFont="1" applyBorder="1" applyAlignment="1" applyProtection="1">
      <alignment vertical="top" wrapText="1" readingOrder="1"/>
      <protection locked="0"/>
    </xf>
    <xf numFmtId="0" fontId="12" fillId="7" borderId="2" xfId="0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2" fillId="7" borderId="13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" xfId="0" applyFont="1" applyFill="1" applyBorder="1" applyAlignment="1" applyProtection="1">
      <alignment horizontal="left" vertical="top" wrapText="1" readingOrder="1"/>
      <protection locked="0"/>
    </xf>
    <xf numFmtId="0" fontId="12" fillId="7" borderId="13" xfId="0" applyFont="1" applyFill="1" applyBorder="1" applyAlignment="1" applyProtection="1">
      <alignment horizontal="left" vertical="top" wrapText="1" readingOrder="1"/>
      <protection locked="0"/>
    </xf>
    <xf numFmtId="194" fontId="10" fillId="5" borderId="2" xfId="0" applyNumberFormat="1" applyFont="1" applyFill="1" applyBorder="1" applyAlignment="1" applyProtection="1">
      <alignment vertical="top" wrapText="1" readingOrder="1"/>
      <protection locked="0"/>
    </xf>
    <xf numFmtId="0" fontId="10" fillId="5" borderId="2" xfId="0" applyFont="1" applyFill="1" applyBorder="1" applyAlignment="1" applyProtection="1">
      <alignment horizontal="right" vertical="top" wrapText="1" readingOrder="1"/>
      <protection locked="0"/>
    </xf>
    <xf numFmtId="0" fontId="0" fillId="5" borderId="0" xfId="0" applyFill="1"/>
    <xf numFmtId="185" fontId="10" fillId="7" borderId="2" xfId="0" applyNumberFormat="1" applyFont="1" applyFill="1" applyBorder="1" applyAlignment="1" applyProtection="1">
      <alignment vertical="top" wrapText="1" readingOrder="1"/>
      <protection locked="0"/>
    </xf>
    <xf numFmtId="4" fontId="12" fillId="0" borderId="2" xfId="0" applyNumberFormat="1" applyFont="1" applyBorder="1" applyAlignment="1" applyProtection="1">
      <alignment vertical="top" wrapText="1" readingOrder="1"/>
      <protection locked="0"/>
    </xf>
    <xf numFmtId="185" fontId="11" fillId="4" borderId="2" xfId="0" applyNumberFormat="1" applyFont="1" applyFill="1" applyBorder="1" applyAlignment="1" applyProtection="1">
      <alignment vertical="top" wrapText="1" readingOrder="1"/>
      <protection locked="0"/>
    </xf>
    <xf numFmtId="185" fontId="11" fillId="0" borderId="2" xfId="0" applyNumberFormat="1" applyFont="1" applyBorder="1" applyAlignment="1" applyProtection="1">
      <alignment vertical="top" wrapText="1" readingOrder="1"/>
      <protection locked="0"/>
    </xf>
    <xf numFmtId="194" fontId="11" fillId="4" borderId="2" xfId="0" applyNumberFormat="1" applyFont="1" applyFill="1" applyBorder="1" applyAlignment="1" applyProtection="1">
      <alignment vertical="top" wrapText="1" readingOrder="1"/>
      <protection locked="0"/>
    </xf>
    <xf numFmtId="4" fontId="10" fillId="8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0" xfId="0" applyFont="1"/>
    <xf numFmtId="0" fontId="11" fillId="0" borderId="0" xfId="0" applyFont="1" applyBorder="1"/>
    <xf numFmtId="4" fontId="11" fillId="0" borderId="14" xfId="0" applyNumberFormat="1" applyFont="1" applyBorder="1" applyAlignment="1">
      <alignment horizontal="right" vertical="center"/>
    </xf>
    <xf numFmtId="185" fontId="10" fillId="4" borderId="14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/>
    <xf numFmtId="0" fontId="10" fillId="9" borderId="2" xfId="0" applyFont="1" applyFill="1" applyBorder="1" applyAlignment="1" applyProtection="1">
      <alignment horizontal="center" vertical="center" wrapText="1" readingOrder="1"/>
      <protection locked="0"/>
    </xf>
    <xf numFmtId="1" fontId="12" fillId="9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10" borderId="2" xfId="0" applyFont="1" applyFill="1" applyBorder="1" applyAlignment="1" applyProtection="1">
      <alignment vertical="top" wrapText="1" readingOrder="1"/>
      <protection locked="0"/>
    </xf>
    <xf numFmtId="185" fontId="12" fillId="10" borderId="2" xfId="0" applyNumberFormat="1" applyFont="1" applyFill="1" applyBorder="1" applyAlignment="1" applyProtection="1">
      <alignment vertical="top" wrapText="1" readingOrder="1"/>
      <protection locked="0"/>
    </xf>
    <xf numFmtId="0" fontId="12" fillId="10" borderId="2" xfId="0" applyFont="1" applyFill="1" applyBorder="1" applyAlignment="1" applyProtection="1">
      <alignment horizontal="left" vertical="top" wrapText="1" readingOrder="1"/>
      <protection locked="0"/>
    </xf>
    <xf numFmtId="0" fontId="18" fillId="4" borderId="15" xfId="0" applyFont="1" applyFill="1" applyBorder="1" applyAlignment="1" applyProtection="1">
      <alignment vertical="top" wrapText="1" readingOrder="1"/>
      <protection locked="0"/>
    </xf>
    <xf numFmtId="0" fontId="18" fillId="4" borderId="16" xfId="0" applyFont="1" applyFill="1" applyBorder="1" applyAlignment="1" applyProtection="1">
      <alignment vertical="top" wrapText="1" readingOrder="1"/>
      <protection locked="0"/>
    </xf>
    <xf numFmtId="0" fontId="18" fillId="4" borderId="17" xfId="0" applyFont="1" applyFill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12" xfId="0" applyFill="1" applyBorder="1" applyAlignment="1">
      <alignment vertical="top" wrapText="1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0" borderId="12" xfId="0" applyFont="1" applyBorder="1" applyAlignment="1" applyProtection="1">
      <alignment horizontal="right" vertical="top" wrapText="1" readingOrder="1"/>
      <protection locked="0"/>
    </xf>
    <xf numFmtId="0" fontId="10" fillId="7" borderId="13" xfId="0" applyFont="1" applyFill="1" applyBorder="1" applyAlignment="1" applyProtection="1">
      <alignment horizontal="left"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0" fillId="7" borderId="12" xfId="0" applyFont="1" applyFill="1" applyBorder="1" applyAlignment="1" applyProtection="1">
      <alignment vertical="top" wrapText="1" readingOrder="1"/>
      <protection locked="0"/>
    </xf>
    <xf numFmtId="0" fontId="19" fillId="5" borderId="0" xfId="0" applyFont="1" applyFill="1"/>
    <xf numFmtId="185" fontId="10" fillId="0" borderId="10" xfId="0" applyNumberFormat="1" applyFont="1" applyBorder="1" applyAlignment="1" applyProtection="1">
      <alignment vertical="top" wrapText="1" readingOrder="1"/>
      <protection locked="0"/>
    </xf>
    <xf numFmtId="194" fontId="10" fillId="0" borderId="11" xfId="0" applyNumberFormat="1" applyFont="1" applyBorder="1" applyAlignment="1" applyProtection="1">
      <alignment vertical="top" wrapText="1" readingOrder="1"/>
      <protection locked="0"/>
    </xf>
    <xf numFmtId="185" fontId="10" fillId="0" borderId="11" xfId="0" applyNumberFormat="1" applyFont="1" applyBorder="1" applyAlignment="1" applyProtection="1">
      <alignment vertical="top" wrapText="1" readingOrder="1"/>
      <protection locked="0"/>
    </xf>
    <xf numFmtId="185" fontId="10" fillId="0" borderId="12" xfId="0" applyNumberFormat="1" applyFont="1" applyBorder="1" applyAlignment="1" applyProtection="1">
      <alignment vertical="top" wrapText="1" readingOrder="1"/>
      <protection locked="0"/>
    </xf>
    <xf numFmtId="185" fontId="0" fillId="0" borderId="0" xfId="0" applyNumberFormat="1"/>
    <xf numFmtId="185" fontId="13" fillId="0" borderId="0" xfId="0" applyNumberFormat="1" applyFont="1"/>
    <xf numFmtId="0" fontId="12" fillId="11" borderId="2" xfId="0" applyFont="1" applyFill="1" applyBorder="1" applyAlignment="1" applyProtection="1">
      <alignment horizontal="left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vertical="top" wrapText="1" readingOrder="1"/>
      <protection locked="0"/>
    </xf>
    <xf numFmtId="0" fontId="12" fillId="11" borderId="2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12" fillId="7" borderId="18" xfId="0" applyFont="1" applyFill="1" applyBorder="1" applyAlignment="1" applyProtection="1">
      <alignment vertical="top" wrapText="1" readingOrder="1"/>
      <protection locked="0"/>
    </xf>
    <xf numFmtId="185" fontId="12" fillId="4" borderId="14" xfId="0" applyNumberFormat="1" applyFont="1" applyFill="1" applyBorder="1" applyAlignment="1" applyProtection="1">
      <alignment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4" fontId="10" fillId="8" borderId="18" xfId="0" applyNumberFormat="1" applyFont="1" applyFill="1" applyBorder="1" applyAlignment="1" applyProtection="1">
      <alignment horizontal="right" vertical="center" wrapText="1" readingOrder="1"/>
      <protection locked="0"/>
    </xf>
    <xf numFmtId="185" fontId="12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10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2" fontId="0" fillId="0" borderId="0" xfId="0" applyNumberFormat="1"/>
    <xf numFmtId="2" fontId="3" fillId="0" borderId="0" xfId="0" applyNumberFormat="1" applyFont="1"/>
    <xf numFmtId="0" fontId="0" fillId="0" borderId="0" xfId="0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0" xfId="0" applyFont="1" applyAlignment="1"/>
    <xf numFmtId="0" fontId="3" fillId="0" borderId="0" xfId="0" applyFont="1" applyBorder="1" applyAlignment="1" applyProtection="1">
      <alignment horizontal="left" wrapText="1" readingOrder="1"/>
      <protection locked="0"/>
    </xf>
    <xf numFmtId="0" fontId="3" fillId="0" borderId="19" xfId="0" applyFont="1" applyBorder="1" applyAlignment="1" applyProtection="1">
      <alignment horizontal="left" wrapText="1" readingOrder="1"/>
      <protection locked="0"/>
    </xf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4" fillId="0" borderId="15" xfId="0" applyFont="1" applyBorder="1" applyAlignment="1" applyProtection="1">
      <alignment vertical="top" wrapText="1" readingOrder="1"/>
      <protection locked="0"/>
    </xf>
    <xf numFmtId="0" fontId="4" fillId="0" borderId="16" xfId="0" applyFont="1" applyBorder="1" applyAlignment="1" applyProtection="1">
      <alignment vertical="top" wrapText="1" readingOrder="1"/>
      <protection locked="0"/>
    </xf>
    <xf numFmtId="0" fontId="18" fillId="4" borderId="15" xfId="0" applyFont="1" applyFill="1" applyBorder="1" applyAlignment="1" applyProtection="1">
      <alignment vertical="top" wrapText="1" readingOrder="1"/>
      <protection locked="0"/>
    </xf>
    <xf numFmtId="0" fontId="18" fillId="4" borderId="16" xfId="0" applyFont="1" applyFill="1" applyBorder="1" applyAlignment="1" applyProtection="1">
      <alignment vertical="top" wrapText="1" readingOrder="1"/>
      <protection locked="0"/>
    </xf>
    <xf numFmtId="0" fontId="18" fillId="4" borderId="17" xfId="0" applyFont="1" applyFill="1" applyBorder="1" applyAlignment="1" applyProtection="1">
      <alignment vertical="top" wrapText="1" readingOrder="1"/>
      <protection locked="0"/>
    </xf>
    <xf numFmtId="0" fontId="6" fillId="0" borderId="19" xfId="0" applyFont="1" applyBorder="1" applyAlignment="1" applyProtection="1">
      <alignment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5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" fontId="3" fillId="0" borderId="4" xfId="0" quotePrefix="1" applyNumberFormat="1" applyFont="1" applyFill="1" applyBorder="1" applyAlignment="1">
      <alignment horizontal="center" vertical="center" wrapText="1"/>
    </xf>
    <xf numFmtId="1" fontId="3" fillId="0" borderId="5" xfId="0" quotePrefix="1" applyNumberFormat="1" applyFont="1" applyFill="1" applyBorder="1" applyAlignment="1">
      <alignment horizontal="center" vertical="center" wrapText="1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0" borderId="12" xfId="0" applyFont="1" applyBorder="1" applyAlignment="1" applyProtection="1">
      <alignment horizontal="right" vertical="top" wrapText="1" readingOrder="1"/>
      <protection locked="0"/>
    </xf>
    <xf numFmtId="0" fontId="12" fillId="10" borderId="10" xfId="0" applyFont="1" applyFill="1" applyBorder="1" applyAlignment="1" applyProtection="1">
      <alignment vertical="top" wrapText="1" readingOrder="1"/>
      <protection locked="0"/>
    </xf>
    <xf numFmtId="0" fontId="12" fillId="10" borderId="11" xfId="0" applyFont="1" applyFill="1" applyBorder="1" applyAlignment="1" applyProtection="1">
      <alignment vertical="top" wrapText="1" readingOrder="1"/>
      <protection locked="0"/>
    </xf>
    <xf numFmtId="0" fontId="12" fillId="10" borderId="12" xfId="0" applyFont="1" applyFill="1" applyBorder="1" applyAlignment="1" applyProtection="1">
      <alignment vertical="top" wrapText="1" readingOrder="1"/>
      <protection locked="0"/>
    </xf>
    <xf numFmtId="2" fontId="6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31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8" borderId="10" xfId="0" applyFont="1" applyFill="1" applyBorder="1" applyAlignment="1" applyProtection="1">
      <alignment horizontal="right" vertical="top" wrapText="1" readingOrder="1"/>
      <protection locked="0"/>
    </xf>
    <xf numFmtId="0" fontId="10" fillId="8" borderId="11" xfId="0" applyFont="1" applyFill="1" applyBorder="1" applyAlignment="1" applyProtection="1">
      <alignment horizontal="right" vertical="top" wrapText="1" readingOrder="1"/>
      <protection locked="0"/>
    </xf>
    <xf numFmtId="0" fontId="10" fillId="8" borderId="12" xfId="0" applyFont="1" applyFill="1" applyBorder="1" applyAlignment="1" applyProtection="1">
      <alignment horizontal="right"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0" fillId="7" borderId="12" xfId="0" applyFont="1" applyFill="1" applyBorder="1" applyAlignment="1" applyProtection="1">
      <alignment vertical="top" wrapText="1" readingOrder="1"/>
      <protection locked="0"/>
    </xf>
    <xf numFmtId="0" fontId="0" fillId="0" borderId="11" xfId="0" applyBorder="1" applyAlignment="1">
      <alignment vertical="top" wrapText="1" readingOrder="1"/>
    </xf>
    <xf numFmtId="0" fontId="0" fillId="0" borderId="12" xfId="0" applyBorder="1" applyAlignment="1">
      <alignment vertical="top" wrapText="1" readingOrder="1"/>
    </xf>
    <xf numFmtId="0" fontId="12" fillId="11" borderId="10" xfId="0" applyFont="1" applyFill="1" applyBorder="1" applyAlignment="1" applyProtection="1">
      <alignment vertical="top" wrapText="1" readingOrder="1"/>
      <protection locked="0"/>
    </xf>
    <xf numFmtId="0" fontId="12" fillId="11" borderId="11" xfId="0" applyFont="1" applyFill="1" applyBorder="1" applyAlignment="1" applyProtection="1">
      <alignment vertical="top" wrapText="1" readingOrder="1"/>
      <protection locked="0"/>
    </xf>
    <xf numFmtId="0" fontId="12" fillId="11" borderId="12" xfId="0" applyFont="1" applyFill="1" applyBorder="1" applyAlignment="1" applyProtection="1">
      <alignment vertical="top" wrapText="1" readingOrder="1"/>
      <protection locked="0"/>
    </xf>
    <xf numFmtId="0" fontId="12" fillId="6" borderId="10" xfId="0" applyNumberFormat="1" applyFont="1" applyFill="1" applyBorder="1" applyAlignment="1" applyProtection="1">
      <alignment vertical="top" wrapText="1" readingOrder="1"/>
      <protection locked="0"/>
    </xf>
    <xf numFmtId="0" fontId="12" fillId="6" borderId="11" xfId="0" applyNumberFormat="1" applyFont="1" applyFill="1" applyBorder="1" applyAlignment="1" applyProtection="1">
      <alignment vertical="top" wrapText="1" readingOrder="1"/>
      <protection locked="0"/>
    </xf>
    <xf numFmtId="0" fontId="12" fillId="6" borderId="12" xfId="0" applyNumberFormat="1" applyFont="1" applyFill="1" applyBorder="1" applyAlignment="1" applyProtection="1">
      <alignment vertical="top" wrapText="1" readingOrder="1"/>
      <protection locked="0"/>
    </xf>
    <xf numFmtId="0" fontId="12" fillId="6" borderId="10" xfId="0" applyFont="1" applyFill="1" applyBorder="1" applyAlignment="1" applyProtection="1">
      <alignment vertical="top" wrapText="1" readingOrder="1"/>
      <protection locked="0"/>
    </xf>
    <xf numFmtId="0" fontId="12" fillId="6" borderId="11" xfId="0" applyFont="1" applyFill="1" applyBorder="1" applyAlignment="1" applyProtection="1">
      <alignment vertical="top" wrapText="1" readingOrder="1"/>
      <protection locked="0"/>
    </xf>
    <xf numFmtId="0" fontId="12" fillId="6" borderId="12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horizontal="left" vertical="top" wrapText="1" readingOrder="1"/>
      <protection locked="0"/>
    </xf>
    <xf numFmtId="0" fontId="10" fillId="7" borderId="11" xfId="0" applyFont="1" applyFill="1" applyBorder="1" applyAlignment="1" applyProtection="1">
      <alignment horizontal="left" vertical="top" wrapText="1" readingOrder="1"/>
      <protection locked="0"/>
    </xf>
    <xf numFmtId="0" fontId="10" fillId="7" borderId="12" xfId="0" applyFont="1" applyFill="1" applyBorder="1" applyAlignment="1" applyProtection="1">
      <alignment horizontal="left" vertical="top" wrapText="1" readingOrder="1"/>
      <protection locked="0"/>
    </xf>
    <xf numFmtId="0" fontId="1" fillId="0" borderId="11" xfId="0" applyFont="1" applyBorder="1" applyAlignment="1">
      <alignment vertical="top" wrapText="1" readingOrder="1"/>
    </xf>
    <xf numFmtId="0" fontId="1" fillId="0" borderId="12" xfId="0" applyFont="1" applyBorder="1" applyAlignment="1">
      <alignment vertical="top" wrapText="1" readingOrder="1"/>
    </xf>
    <xf numFmtId="0" fontId="0" fillId="8" borderId="11" xfId="0" applyFill="1" applyBorder="1" applyAlignment="1" applyProtection="1">
      <alignment vertical="top" wrapText="1"/>
      <protection locked="0"/>
    </xf>
    <xf numFmtId="0" fontId="0" fillId="8" borderId="12" xfId="0" applyFill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vertical="top" wrapText="1" readingOrder="1"/>
    </xf>
    <xf numFmtId="0" fontId="3" fillId="0" borderId="12" xfId="0" applyFont="1" applyBorder="1" applyAlignment="1">
      <alignment vertical="top" wrapText="1" readingOrder="1"/>
    </xf>
    <xf numFmtId="0" fontId="10" fillId="8" borderId="29" xfId="0" applyFont="1" applyFill="1" applyBorder="1" applyAlignment="1" applyProtection="1">
      <alignment horizontal="right" vertical="top" wrapText="1" readingOrder="1"/>
      <protection locked="0"/>
    </xf>
    <xf numFmtId="0" fontId="10" fillId="8" borderId="19" xfId="0" applyFont="1" applyFill="1" applyBorder="1" applyAlignment="1" applyProtection="1">
      <alignment horizontal="right" vertical="top" wrapText="1" readingOrder="1"/>
      <protection locked="0"/>
    </xf>
    <xf numFmtId="0" fontId="10" fillId="8" borderId="3" xfId="0" applyFont="1" applyFill="1" applyBorder="1" applyAlignment="1" applyProtection="1">
      <alignment horizontal="right" vertical="top" wrapText="1" readingOrder="1"/>
      <protection locked="0"/>
    </xf>
    <xf numFmtId="0" fontId="12" fillId="7" borderId="10" xfId="0" applyNumberFormat="1" applyFont="1" applyFill="1" applyBorder="1" applyAlignment="1" applyProtection="1">
      <alignment vertical="top" wrapText="1" readingOrder="1"/>
      <protection locked="0"/>
    </xf>
    <xf numFmtId="0" fontId="12" fillId="7" borderId="11" xfId="0" applyNumberFormat="1" applyFont="1" applyFill="1" applyBorder="1" applyAlignment="1" applyProtection="1">
      <alignment vertical="top" wrapText="1" readingOrder="1"/>
      <protection locked="0"/>
    </xf>
    <xf numFmtId="0" fontId="12" fillId="7" borderId="30" xfId="0" applyNumberFormat="1" applyFont="1" applyFill="1" applyBorder="1" applyAlignment="1" applyProtection="1">
      <alignment vertical="top" wrapText="1" readingOrder="1"/>
      <protection locked="0"/>
    </xf>
    <xf numFmtId="0" fontId="12" fillId="7" borderId="28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12" xfId="0" applyFill="1" applyBorder="1" applyAlignment="1">
      <alignment vertical="top" wrapText="1"/>
    </xf>
    <xf numFmtId="0" fontId="10" fillId="9" borderId="22" xfId="0" applyFont="1" applyFill="1" applyBorder="1" applyAlignment="1" applyProtection="1">
      <alignment horizontal="center" vertical="center" wrapText="1" readingOrder="1"/>
      <protection locked="0"/>
    </xf>
    <xf numFmtId="0" fontId="10" fillId="9" borderId="23" xfId="0" applyFont="1" applyFill="1" applyBorder="1" applyAlignment="1" applyProtection="1">
      <alignment horizontal="center" vertical="center" wrapText="1" readingOrder="1"/>
      <protection locked="0"/>
    </xf>
    <xf numFmtId="0" fontId="10" fillId="9" borderId="24" xfId="0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center" vertical="top" wrapText="1" readingOrder="1"/>
      <protection locked="0"/>
    </xf>
    <xf numFmtId="0" fontId="12" fillId="9" borderId="25" xfId="0" applyFont="1" applyFill="1" applyBorder="1" applyAlignment="1" applyProtection="1">
      <alignment horizontal="center" vertical="top" wrapText="1" readingOrder="1"/>
      <protection locked="0"/>
    </xf>
    <xf numFmtId="0" fontId="12" fillId="9" borderId="26" xfId="0" applyFont="1" applyFill="1" applyBorder="1" applyAlignment="1" applyProtection="1">
      <alignment horizontal="center" vertical="top" wrapText="1" readingOrder="1"/>
      <protection locked="0"/>
    </xf>
    <xf numFmtId="0" fontId="12" fillId="9" borderId="27" xfId="0" applyFont="1" applyFill="1" applyBorder="1" applyAlignment="1" applyProtection="1">
      <alignment horizontal="center" vertical="top" wrapText="1" readingOrder="1"/>
      <protection locked="0"/>
    </xf>
    <xf numFmtId="1" fontId="12" fillId="9" borderId="25" xfId="0" applyNumberFormat="1" applyFont="1" applyFill="1" applyBorder="1" applyAlignment="1" applyProtection="1">
      <alignment horizontal="center" vertical="top" wrapText="1" readingOrder="1"/>
      <protection locked="0"/>
    </xf>
    <xf numFmtId="1" fontId="12" fillId="9" borderId="26" xfId="0" applyNumberFormat="1" applyFont="1" applyFill="1" applyBorder="1" applyAlignment="1" applyProtection="1">
      <alignment horizontal="center" vertical="top" wrapText="1" readingOrder="1"/>
      <protection locked="0"/>
    </xf>
    <xf numFmtId="1" fontId="12" fillId="9" borderId="27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Alignment="1"/>
    <xf numFmtId="0" fontId="0" fillId="0" borderId="21" xfId="0" applyBorder="1" applyAlignment="1"/>
    <xf numFmtId="0" fontId="13" fillId="0" borderId="11" xfId="0" applyFont="1" applyBorder="1" applyAlignment="1">
      <alignment vertical="top" wrapText="1" readingOrder="1"/>
    </xf>
    <xf numFmtId="0" fontId="13" fillId="0" borderId="12" xfId="0" applyFont="1" applyBorder="1" applyAlignment="1">
      <alignment vertical="top" wrapText="1" readingOrder="1"/>
    </xf>
    <xf numFmtId="0" fontId="1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topLeftCell="A28" zoomScaleNormal="100" workbookViewId="0">
      <selection activeCell="A34" sqref="A34:D34"/>
    </sheetView>
  </sheetViews>
  <sheetFormatPr defaultRowHeight="12.75" x14ac:dyDescent="0.2"/>
  <cols>
    <col min="1" max="1" width="33.42578125" style="4" customWidth="1"/>
    <col min="2" max="3" width="15.42578125" style="4" bestFit="1" customWidth="1"/>
    <col min="4" max="4" width="15.28515625" style="4" customWidth="1"/>
    <col min="5" max="5" width="13.140625" style="4" customWidth="1"/>
    <col min="6" max="6" width="25.7109375" style="4" customWidth="1"/>
    <col min="7" max="16384" width="9.140625" style="4"/>
  </cols>
  <sheetData>
    <row r="1" spans="1:11" customFormat="1" ht="16.899999999999999" customHeight="1" x14ac:dyDescent="0.2">
      <c r="A1" s="160" t="s">
        <v>280</v>
      </c>
      <c r="B1" s="166"/>
      <c r="C1" s="167"/>
      <c r="D1" s="167"/>
      <c r="E1" s="167"/>
      <c r="F1" s="168"/>
      <c r="G1" s="226"/>
      <c r="H1" s="227"/>
      <c r="I1" s="227"/>
      <c r="J1" s="227"/>
      <c r="K1" s="227"/>
    </row>
    <row r="2" spans="1:11" customFormat="1" ht="16.899999999999999" customHeight="1" x14ac:dyDescent="0.2">
      <c r="A2" s="160" t="s">
        <v>279</v>
      </c>
      <c r="B2" s="228"/>
      <c r="C2" s="229"/>
      <c r="D2" s="229"/>
      <c r="E2" s="229"/>
      <c r="F2" s="230"/>
      <c r="G2" s="226"/>
      <c r="H2" s="227"/>
      <c r="I2" s="227"/>
      <c r="J2" s="227"/>
      <c r="K2" s="227"/>
    </row>
    <row r="3" spans="1:11" customFormat="1" ht="16.899999999999999" customHeight="1" x14ac:dyDescent="0.2">
      <c r="A3" s="160"/>
      <c r="B3" s="118"/>
      <c r="C3" s="118"/>
      <c r="D3" s="118"/>
      <c r="E3" s="118"/>
      <c r="F3" s="118"/>
      <c r="G3" s="169"/>
      <c r="H3" s="169"/>
      <c r="I3" s="169"/>
      <c r="J3" s="169"/>
      <c r="K3" s="169"/>
    </row>
    <row r="4" spans="1:11" x14ac:dyDescent="0.2">
      <c r="A4" s="224" t="s">
        <v>322</v>
      </c>
      <c r="B4" s="224"/>
      <c r="C4" s="224"/>
      <c r="D4" s="224"/>
      <c r="E4" s="224"/>
      <c r="F4" s="224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 t="s">
        <v>319</v>
      </c>
    </row>
    <row r="7" spans="1:11" s="1" customFormat="1" ht="27" customHeight="1" x14ac:dyDescent="0.2">
      <c r="A7" s="225" t="s">
        <v>144</v>
      </c>
      <c r="B7" s="225"/>
      <c r="C7" s="225"/>
      <c r="D7" s="225"/>
      <c r="E7" s="225"/>
      <c r="F7" s="225"/>
    </row>
    <row r="8" spans="1:11" s="1" customFormat="1" ht="17.100000000000001" customHeight="1" x14ac:dyDescent="0.2">
      <c r="A8" s="231" t="s">
        <v>145</v>
      </c>
      <c r="B8" s="231"/>
      <c r="C8" s="231"/>
      <c r="D8" s="231"/>
    </row>
    <row r="9" spans="1:11" s="116" customFormat="1" ht="38.25" x14ac:dyDescent="0.2">
      <c r="A9" s="113" t="s">
        <v>146</v>
      </c>
      <c r="B9" s="113" t="s">
        <v>316</v>
      </c>
      <c r="C9" s="113" t="s">
        <v>318</v>
      </c>
      <c r="D9" s="113" t="s">
        <v>317</v>
      </c>
      <c r="E9" s="114" t="s">
        <v>47</v>
      </c>
      <c r="F9" s="115" t="s">
        <v>47</v>
      </c>
    </row>
    <row r="10" spans="1:11" s="3" customFormat="1" ht="12" x14ac:dyDescent="0.2">
      <c r="A10" s="18">
        <v>1</v>
      </c>
      <c r="B10" s="21">
        <v>2</v>
      </c>
      <c r="C10" s="22">
        <v>3</v>
      </c>
      <c r="D10" s="22">
        <v>4</v>
      </c>
      <c r="E10" s="23" t="s">
        <v>314</v>
      </c>
      <c r="F10" s="24" t="s">
        <v>315</v>
      </c>
    </row>
    <row r="11" spans="1:11" x14ac:dyDescent="0.2">
      <c r="A11" s="7" t="s">
        <v>147</v>
      </c>
      <c r="B11" s="8">
        <v>2734314.1</v>
      </c>
      <c r="C11" s="8">
        <v>6356034.4400000004</v>
      </c>
      <c r="D11" s="8">
        <v>3067188.59</v>
      </c>
      <c r="E11" s="19">
        <f t="shared" ref="E11:E17" si="0">D11/B11*100</f>
        <v>112.17396677287368</v>
      </c>
      <c r="F11" s="20">
        <f>D11/C11*100</f>
        <v>48.256324268752699</v>
      </c>
    </row>
    <row r="12" spans="1:11" ht="25.5" x14ac:dyDescent="0.2">
      <c r="A12" s="7" t="s">
        <v>148</v>
      </c>
      <c r="B12" s="8">
        <v>339.5</v>
      </c>
      <c r="C12" s="8">
        <v>700</v>
      </c>
      <c r="D12" s="8">
        <v>338.52</v>
      </c>
      <c r="E12" s="19">
        <f t="shared" si="0"/>
        <v>99.711340206185568</v>
      </c>
      <c r="F12" s="20">
        <f t="shared" ref="F12:F17" si="1">D12/C12*100</f>
        <v>48.36</v>
      </c>
    </row>
    <row r="13" spans="1:11" x14ac:dyDescent="0.2">
      <c r="A13" s="7" t="s">
        <v>149</v>
      </c>
      <c r="B13" s="8">
        <f>SUM(B11:B12)</f>
        <v>2734653.6</v>
      </c>
      <c r="C13" s="8">
        <f>SUM(C11:C12)</f>
        <v>6356734.4400000004</v>
      </c>
      <c r="D13" s="8">
        <f>SUM(D11:D12)</f>
        <v>3067527.11</v>
      </c>
      <c r="E13" s="19">
        <f t="shared" si="0"/>
        <v>112.17241957080049</v>
      </c>
      <c r="F13" s="20">
        <f t="shared" si="1"/>
        <v>48.256335685465565</v>
      </c>
    </row>
    <row r="14" spans="1:11" x14ac:dyDescent="0.2">
      <c r="A14" s="7" t="s">
        <v>150</v>
      </c>
      <c r="B14" s="8">
        <v>2647230.7599999998</v>
      </c>
      <c r="C14" s="8">
        <v>6448824.1399999997</v>
      </c>
      <c r="D14" s="8">
        <v>2964308.62</v>
      </c>
      <c r="E14" s="19">
        <f t="shared" si="0"/>
        <v>111.97771893523934</v>
      </c>
      <c r="F14" s="20">
        <f t="shared" si="1"/>
        <v>45.966653077315897</v>
      </c>
    </row>
    <row r="15" spans="1:11" ht="25.5" x14ac:dyDescent="0.2">
      <c r="A15" s="7" t="s">
        <v>151</v>
      </c>
      <c r="B15" s="8">
        <v>1280</v>
      </c>
      <c r="C15" s="8">
        <v>144500</v>
      </c>
      <c r="D15" s="8">
        <v>91018.98</v>
      </c>
      <c r="E15" s="19">
        <f t="shared" si="0"/>
        <v>7110.8578124999995</v>
      </c>
      <c r="F15" s="20">
        <f t="shared" si="1"/>
        <v>62.988913494809687</v>
      </c>
    </row>
    <row r="16" spans="1:11" x14ac:dyDescent="0.2">
      <c r="A16" s="7" t="s">
        <v>108</v>
      </c>
      <c r="B16" s="8">
        <f>SUM(B14:B15)</f>
        <v>2648510.7599999998</v>
      </c>
      <c r="C16" s="8">
        <f>SUM(C14:C15)</f>
        <v>6593324.1399999997</v>
      </c>
      <c r="D16" s="8">
        <f>SUM(D14:D15)</f>
        <v>3055327.6</v>
      </c>
      <c r="E16" s="19">
        <f t="shared" si="0"/>
        <v>115.36021095870497</v>
      </c>
      <c r="F16" s="20">
        <f t="shared" si="1"/>
        <v>46.339714764880348</v>
      </c>
    </row>
    <row r="17" spans="1:6" x14ac:dyDescent="0.2">
      <c r="A17" s="7" t="s">
        <v>152</v>
      </c>
      <c r="B17" s="8">
        <f>B13-B16</f>
        <v>86142.840000000317</v>
      </c>
      <c r="C17" s="8">
        <f>C13-C16</f>
        <v>-236589.69999999925</v>
      </c>
      <c r="D17" s="8">
        <f>D13-D16</f>
        <v>12199.509999999776</v>
      </c>
      <c r="E17" s="19">
        <f t="shared" si="0"/>
        <v>14.161954725430148</v>
      </c>
      <c r="F17" s="20">
        <f t="shared" si="1"/>
        <v>-5.1563994544140401</v>
      </c>
    </row>
    <row r="18" spans="1:6" ht="409.6" hidden="1" customHeight="1" x14ac:dyDescent="0.2"/>
    <row r="19" spans="1:6" ht="16.350000000000001" customHeight="1" x14ac:dyDescent="0.2"/>
    <row r="20" spans="1:6" s="1" customFormat="1" ht="17.100000000000001" customHeight="1" x14ac:dyDescent="0.2">
      <c r="A20" s="223" t="s">
        <v>153</v>
      </c>
      <c r="B20" s="223"/>
      <c r="C20" s="224"/>
      <c r="D20" s="224"/>
    </row>
    <row r="21" spans="1:6" s="116" customFormat="1" ht="38.25" x14ac:dyDescent="0.2">
      <c r="A21" s="113" t="s">
        <v>146</v>
      </c>
      <c r="B21" s="113" t="s">
        <v>316</v>
      </c>
      <c r="C21" s="113" t="s">
        <v>318</v>
      </c>
      <c r="D21" s="113" t="s">
        <v>317</v>
      </c>
      <c r="E21" s="114" t="s">
        <v>47</v>
      </c>
      <c r="F21" s="115" t="s">
        <v>47</v>
      </c>
    </row>
    <row r="22" spans="1:6" s="3" customFormat="1" ht="12" x14ac:dyDescent="0.2">
      <c r="A22" s="18">
        <v>1</v>
      </c>
      <c r="B22" s="21">
        <v>2</v>
      </c>
      <c r="C22" s="22">
        <v>3</v>
      </c>
      <c r="D22" s="22">
        <v>4</v>
      </c>
      <c r="E22" s="23" t="s">
        <v>314</v>
      </c>
      <c r="F22" s="24" t="s">
        <v>315</v>
      </c>
    </row>
    <row r="23" spans="1:6" ht="25.5" x14ac:dyDescent="0.2">
      <c r="A23" s="7" t="s">
        <v>154</v>
      </c>
      <c r="B23" s="8"/>
      <c r="C23" s="8"/>
      <c r="D23" s="8"/>
      <c r="E23" s="207" t="s">
        <v>196</v>
      </c>
      <c r="F23" s="207" t="s">
        <v>196</v>
      </c>
    </row>
    <row r="24" spans="1:6" ht="25.5" x14ac:dyDescent="0.2">
      <c r="A24" s="7" t="s">
        <v>155</v>
      </c>
      <c r="B24" s="8"/>
      <c r="C24" s="8"/>
      <c r="D24" s="8"/>
      <c r="E24" s="207" t="s">
        <v>196</v>
      </c>
      <c r="F24" s="207" t="s">
        <v>196</v>
      </c>
    </row>
    <row r="25" spans="1:6" x14ac:dyDescent="0.2">
      <c r="A25" s="7" t="s">
        <v>156</v>
      </c>
      <c r="B25" s="8">
        <v>0</v>
      </c>
      <c r="C25" s="8">
        <f>C23-C24</f>
        <v>0</v>
      </c>
      <c r="D25" s="8">
        <f>D23-D24</f>
        <v>0</v>
      </c>
      <c r="E25" s="207" t="s">
        <v>196</v>
      </c>
      <c r="F25" s="207" t="s">
        <v>196</v>
      </c>
    </row>
    <row r="26" spans="1:6" x14ac:dyDescent="0.2">
      <c r="A26" s="2"/>
      <c r="B26" s="2"/>
      <c r="C26" s="2"/>
      <c r="D26" s="2"/>
    </row>
    <row r="27" spans="1:6" s="1" customFormat="1" ht="18" customHeight="1" x14ac:dyDescent="0.2">
      <c r="A27" s="221" t="s">
        <v>165</v>
      </c>
      <c r="B27" s="221"/>
      <c r="C27" s="221"/>
      <c r="D27" s="11"/>
    </row>
    <row r="28" spans="1:6" ht="38.25" x14ac:dyDescent="0.2">
      <c r="A28" s="12" t="s">
        <v>166</v>
      </c>
      <c r="B28" s="8">
        <v>610141.22</v>
      </c>
      <c r="C28" s="8">
        <v>236589.7</v>
      </c>
      <c r="D28" s="8">
        <v>236589.7</v>
      </c>
      <c r="E28" s="19">
        <f>D28/B28*100</f>
        <v>38.776219708611073</v>
      </c>
      <c r="F28" s="20">
        <f>D28/C28*100</f>
        <v>100</v>
      </c>
    </row>
    <row r="29" spans="1:6" ht="38.25" x14ac:dyDescent="0.2">
      <c r="A29" s="12" t="s">
        <v>167</v>
      </c>
      <c r="B29" s="17">
        <f>B17+B25+B28</f>
        <v>696284.06000000029</v>
      </c>
      <c r="C29" s="17">
        <f>C17+C25+C28</f>
        <v>7.5669959187507629E-10</v>
      </c>
      <c r="D29" s="17">
        <f>D17+D25+D28</f>
        <v>248789.20999999979</v>
      </c>
      <c r="E29" s="19">
        <f>D29/B29*100</f>
        <v>35.730993181145017</v>
      </c>
      <c r="F29" s="210" t="s">
        <v>196</v>
      </c>
    </row>
    <row r="30" spans="1:6" ht="14.25" customHeight="1" x14ac:dyDescent="0.2"/>
    <row r="31" spans="1:6" s="1" customFormat="1" ht="18" customHeight="1" x14ac:dyDescent="0.2">
      <c r="A31" s="221" t="s">
        <v>168</v>
      </c>
      <c r="B31" s="221"/>
      <c r="C31" s="222"/>
      <c r="D31" s="222"/>
    </row>
    <row r="32" spans="1:6" ht="25.5" x14ac:dyDescent="0.2">
      <c r="A32" s="12" t="s">
        <v>169</v>
      </c>
      <c r="B32" s="13">
        <v>610141.22</v>
      </c>
      <c r="C32" s="207" t="s">
        <v>196</v>
      </c>
      <c r="D32" s="13">
        <v>236589.7</v>
      </c>
      <c r="E32" s="19">
        <f>D32/B32*100</f>
        <v>38.776219708611073</v>
      </c>
      <c r="F32" s="207" t="s">
        <v>196</v>
      </c>
    </row>
    <row r="33" spans="1:6" x14ac:dyDescent="0.2">
      <c r="A33" s="14"/>
      <c r="B33" s="15"/>
      <c r="C33" s="15"/>
      <c r="D33" s="15"/>
    </row>
    <row r="34" spans="1:6" s="1" customFormat="1" ht="17.100000000000001" customHeight="1" x14ac:dyDescent="0.2">
      <c r="A34" s="223" t="s">
        <v>157</v>
      </c>
      <c r="B34" s="223"/>
      <c r="C34" s="224"/>
      <c r="D34" s="224"/>
    </row>
    <row r="35" spans="1:6" s="116" customFormat="1" ht="38.25" x14ac:dyDescent="0.2">
      <c r="A35" s="113" t="s">
        <v>146</v>
      </c>
      <c r="B35" s="113" t="s">
        <v>316</v>
      </c>
      <c r="C35" s="113" t="s">
        <v>318</v>
      </c>
      <c r="D35" s="113" t="s">
        <v>317</v>
      </c>
      <c r="E35" s="114" t="s">
        <v>47</v>
      </c>
      <c r="F35" s="115" t="s">
        <v>47</v>
      </c>
    </row>
    <row r="36" spans="1:6" s="3" customFormat="1" ht="12" x14ac:dyDescent="0.2">
      <c r="A36" s="18">
        <v>1</v>
      </c>
      <c r="B36" s="21">
        <v>2</v>
      </c>
      <c r="C36" s="22">
        <v>3</v>
      </c>
      <c r="D36" s="22">
        <v>4</v>
      </c>
      <c r="E36" s="23" t="s">
        <v>314</v>
      </c>
      <c r="F36" s="24" t="s">
        <v>315</v>
      </c>
    </row>
    <row r="37" spans="1:6" x14ac:dyDescent="0.2">
      <c r="A37" s="7" t="s">
        <v>158</v>
      </c>
      <c r="B37" s="8">
        <f>SUM(B13)</f>
        <v>2734653.6</v>
      </c>
      <c r="C37" s="8">
        <f>SUM(C13)</f>
        <v>6356734.4400000004</v>
      </c>
      <c r="D37" s="8">
        <f>SUM(D13)</f>
        <v>3067527.11</v>
      </c>
      <c r="E37" s="19">
        <f t="shared" ref="E37:E43" si="2">D37/B37*100</f>
        <v>112.17241957080049</v>
      </c>
      <c r="F37" s="20">
        <f t="shared" ref="F37:F43" si="3">D37/C37*100</f>
        <v>48.256335685465565</v>
      </c>
    </row>
    <row r="38" spans="1:6" x14ac:dyDescent="0.2">
      <c r="A38" s="7" t="s">
        <v>159</v>
      </c>
      <c r="B38" s="8">
        <f>SUM(B28)</f>
        <v>610141.22</v>
      </c>
      <c r="C38" s="8">
        <f>SUM(C28)</f>
        <v>236589.7</v>
      </c>
      <c r="D38" s="8">
        <f>SUM(D28)</f>
        <v>236589.7</v>
      </c>
      <c r="E38" s="19">
        <f t="shared" si="2"/>
        <v>38.776219708611073</v>
      </c>
      <c r="F38" s="20">
        <f t="shared" si="3"/>
        <v>100</v>
      </c>
    </row>
    <row r="39" spans="1:6" ht="25.5" x14ac:dyDescent="0.2">
      <c r="A39" s="7" t="s">
        <v>160</v>
      </c>
      <c r="B39" s="8">
        <f>SUM(B23)</f>
        <v>0</v>
      </c>
      <c r="C39" s="8">
        <f>SUM(C23)</f>
        <v>0</v>
      </c>
      <c r="D39" s="8">
        <f>SUM(D23)</f>
        <v>0</v>
      </c>
      <c r="E39" s="207" t="s">
        <v>196</v>
      </c>
      <c r="F39" s="207" t="s">
        <v>196</v>
      </c>
    </row>
    <row r="40" spans="1:6" ht="25.5" x14ac:dyDescent="0.2">
      <c r="A40" s="7" t="s">
        <v>161</v>
      </c>
      <c r="B40" s="8">
        <f>SUM(B37:B39)</f>
        <v>3344794.8200000003</v>
      </c>
      <c r="C40" s="8">
        <f>SUM(C37:C39)</f>
        <v>6593324.1400000006</v>
      </c>
      <c r="D40" s="8">
        <f>SUM(D37:D39)</f>
        <v>3304116.81</v>
      </c>
      <c r="E40" s="19">
        <f t="shared" si="2"/>
        <v>98.783841395688356</v>
      </c>
      <c r="F40" s="20">
        <f t="shared" si="3"/>
        <v>50.113064970593115</v>
      </c>
    </row>
    <row r="41" spans="1:6" x14ac:dyDescent="0.2">
      <c r="A41" s="7" t="s">
        <v>162</v>
      </c>
      <c r="B41" s="8">
        <f>SUM(B16)</f>
        <v>2648510.7599999998</v>
      </c>
      <c r="C41" s="8">
        <f>SUM(C16)</f>
        <v>6593324.1399999997</v>
      </c>
      <c r="D41" s="8">
        <f>SUM(D16)</f>
        <v>3055327.6</v>
      </c>
      <c r="E41" s="19">
        <f t="shared" si="2"/>
        <v>115.36021095870497</v>
      </c>
      <c r="F41" s="20">
        <f t="shared" si="3"/>
        <v>46.339714764880348</v>
      </c>
    </row>
    <row r="42" spans="1:6" ht="25.5" x14ac:dyDescent="0.2">
      <c r="A42" s="7" t="s">
        <v>163</v>
      </c>
      <c r="B42" s="8">
        <f>SUM(B24)</f>
        <v>0</v>
      </c>
      <c r="C42" s="8">
        <f>SUM(C24)</f>
        <v>0</v>
      </c>
      <c r="D42" s="8">
        <f>SUM(D24)</f>
        <v>0</v>
      </c>
      <c r="E42" s="207" t="s">
        <v>196</v>
      </c>
      <c r="F42" s="207" t="s">
        <v>196</v>
      </c>
    </row>
    <row r="43" spans="1:6" ht="25.5" x14ac:dyDescent="0.2">
      <c r="A43" s="7" t="s">
        <v>164</v>
      </c>
      <c r="B43" s="8">
        <f>SUM(B41:B42)</f>
        <v>2648510.7599999998</v>
      </c>
      <c r="C43" s="8">
        <f>SUM(C41:C42)</f>
        <v>6593324.1399999997</v>
      </c>
      <c r="D43" s="8">
        <f>SUM(D41:D42)</f>
        <v>3055327.6</v>
      </c>
      <c r="E43" s="19">
        <f t="shared" si="2"/>
        <v>115.36021095870497</v>
      </c>
      <c r="F43" s="20">
        <f t="shared" si="3"/>
        <v>46.339714764880348</v>
      </c>
    </row>
    <row r="44" spans="1:6" ht="409.6" hidden="1" customHeight="1" x14ac:dyDescent="0.2"/>
  </sheetData>
  <mergeCells count="10">
    <mergeCell ref="A31:D31"/>
    <mergeCell ref="A34:D34"/>
    <mergeCell ref="A7:F7"/>
    <mergeCell ref="G1:K1"/>
    <mergeCell ref="B2:F2"/>
    <mergeCell ref="G2:K2"/>
    <mergeCell ref="A8:D8"/>
    <mergeCell ref="A20:D20"/>
    <mergeCell ref="A27:C27"/>
    <mergeCell ref="A4:F4"/>
  </mergeCells>
  <pageMargins left="0.59055118110236227" right="0.59055118110236227" top="0.39370078740157483" bottom="0.39370078740157483" header="0.59055118110236227" footer="0.59055118110236227"/>
  <pageSetup paperSize="9" scale="65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view="pageBreakPreview" topLeftCell="A40" zoomScale="85" zoomScaleNormal="89" zoomScaleSheetLayoutView="85" workbookViewId="0">
      <selection activeCell="G45" sqref="G45"/>
    </sheetView>
  </sheetViews>
  <sheetFormatPr defaultRowHeight="30" customHeight="1" x14ac:dyDescent="0.2"/>
  <cols>
    <col min="1" max="1" width="9.28515625" style="78" customWidth="1"/>
    <col min="2" max="2" width="42.28515625" style="25" customWidth="1"/>
    <col min="3" max="5" width="15.42578125" style="55" customWidth="1"/>
    <col min="6" max="7" width="14.28515625" style="28" customWidth="1"/>
    <col min="8" max="10" width="16.5703125" style="25" customWidth="1"/>
    <col min="11" max="14" width="15.140625" style="25" customWidth="1"/>
    <col min="15" max="15" width="16.7109375" style="25" hidden="1" customWidth="1"/>
    <col min="16" max="16" width="16.42578125" style="25" hidden="1" customWidth="1"/>
    <col min="17" max="17" width="12.5703125" style="25" hidden="1" customWidth="1"/>
    <col min="18" max="18" width="15.140625" style="25" customWidth="1"/>
    <col min="19" max="16384" width="9.140625" style="25"/>
  </cols>
  <sheetData>
    <row r="1" spans="1:9" ht="30" customHeight="1" x14ac:dyDescent="0.2">
      <c r="A1" s="232" t="s">
        <v>298</v>
      </c>
      <c r="B1" s="232"/>
      <c r="C1" s="232"/>
      <c r="D1" s="232"/>
      <c r="E1" s="232"/>
      <c r="F1" s="232"/>
      <c r="G1" s="232"/>
      <c r="H1" s="104"/>
      <c r="I1" s="104"/>
    </row>
    <row r="2" spans="1:9" s="33" customFormat="1" ht="42" customHeight="1" x14ac:dyDescent="0.2">
      <c r="A2" s="75" t="s">
        <v>45</v>
      </c>
      <c r="B2" s="30" t="s">
        <v>46</v>
      </c>
      <c r="C2" s="31" t="s">
        <v>295</v>
      </c>
      <c r="D2" s="32" t="s">
        <v>296</v>
      </c>
      <c r="E2" s="32" t="s">
        <v>297</v>
      </c>
      <c r="F2" s="5" t="s">
        <v>47</v>
      </c>
      <c r="G2" s="5" t="s">
        <v>47</v>
      </c>
    </row>
    <row r="3" spans="1:9" s="36" customFormat="1" ht="30" customHeight="1" x14ac:dyDescent="0.2">
      <c r="A3" s="235">
        <v>1</v>
      </c>
      <c r="B3" s="236"/>
      <c r="C3" s="105">
        <v>2</v>
      </c>
      <c r="D3" s="73">
        <v>4</v>
      </c>
      <c r="E3" s="73">
        <v>5</v>
      </c>
      <c r="F3" s="6" t="s">
        <v>48</v>
      </c>
      <c r="G3" s="6" t="s">
        <v>49</v>
      </c>
    </row>
    <row r="4" spans="1:9" ht="30" customHeight="1" x14ac:dyDescent="0.2">
      <c r="A4" s="97">
        <v>6</v>
      </c>
      <c r="B4" s="98" t="s">
        <v>184</v>
      </c>
      <c r="C4" s="106">
        <f>SUM(C5,C13,C15,C20,C23,C29)</f>
        <v>2734314.1</v>
      </c>
      <c r="D4" s="106">
        <f>SUM(D5,D15,D20,D23,D29)</f>
        <v>6356034.4399999995</v>
      </c>
      <c r="E4" s="106">
        <f>SUM(E5,E15,E20,E23,E29,)</f>
        <v>3067188.59</v>
      </c>
      <c r="F4" s="94">
        <f t="shared" ref="F4:F47" si="0">E4/C4*100</f>
        <v>112.17396677287368</v>
      </c>
      <c r="G4" s="94">
        <f>E4/D4*100</f>
        <v>48.256324268752707</v>
      </c>
    </row>
    <row r="5" spans="1:9" ht="30" customHeight="1" x14ac:dyDescent="0.2">
      <c r="A5" s="37">
        <v>63</v>
      </c>
      <c r="B5" s="38" t="s">
        <v>57</v>
      </c>
      <c r="C5" s="57">
        <f>SUM(C6,C8,C11)</f>
        <v>2122667.58</v>
      </c>
      <c r="D5" s="57">
        <f>SUM(D6,D8,D11)</f>
        <v>4657601.43</v>
      </c>
      <c r="E5" s="57">
        <f>SUM(E6,E8,E11,E13)</f>
        <v>2356448.27</v>
      </c>
      <c r="F5" s="10">
        <f t="shared" si="0"/>
        <v>111.013532792544</v>
      </c>
      <c r="G5" s="10">
        <f>E5/D5*100</f>
        <v>50.593600706619505</v>
      </c>
    </row>
    <row r="6" spans="1:9" s="40" customFormat="1" ht="30" customHeight="1" x14ac:dyDescent="0.2">
      <c r="A6" s="37">
        <v>634</v>
      </c>
      <c r="B6" s="38" t="s">
        <v>58</v>
      </c>
      <c r="C6" s="57">
        <f>C7</f>
        <v>0</v>
      </c>
      <c r="D6" s="57">
        <f>D7</f>
        <v>0</v>
      </c>
      <c r="E6" s="57">
        <f>E7</f>
        <v>0</v>
      </c>
      <c r="F6" s="207" t="s">
        <v>196</v>
      </c>
      <c r="G6" s="207" t="s">
        <v>196</v>
      </c>
    </row>
    <row r="7" spans="1:9" ht="30" customHeight="1" x14ac:dyDescent="0.2">
      <c r="A7" s="41">
        <v>6341</v>
      </c>
      <c r="B7" s="42" t="s">
        <v>139</v>
      </c>
      <c r="C7" s="58">
        <v>0</v>
      </c>
      <c r="D7" s="58"/>
      <c r="E7" s="58">
        <v>0</v>
      </c>
      <c r="F7" s="207" t="s">
        <v>196</v>
      </c>
      <c r="G7" s="16"/>
    </row>
    <row r="8" spans="1:9" s="40" customFormat="1" ht="30" customHeight="1" x14ac:dyDescent="0.2">
      <c r="A8" s="37">
        <v>636</v>
      </c>
      <c r="B8" s="38" t="s">
        <v>59</v>
      </c>
      <c r="C8" s="57">
        <f>SUM(C9:C10)</f>
        <v>2122667.58</v>
      </c>
      <c r="D8" s="57">
        <v>4601005</v>
      </c>
      <c r="E8" s="57">
        <f>SUM(E9:E10)</f>
        <v>2300599.63</v>
      </c>
      <c r="F8" s="10">
        <f t="shared" si="0"/>
        <v>108.38247362311905</v>
      </c>
      <c r="G8" s="10">
        <f>E8/D8*100</f>
        <v>50.002111060518295</v>
      </c>
    </row>
    <row r="9" spans="1:9" ht="30" customHeight="1" x14ac:dyDescent="0.2">
      <c r="A9" s="41">
        <v>6361</v>
      </c>
      <c r="B9" s="42" t="s">
        <v>120</v>
      </c>
      <c r="C9" s="58">
        <v>2122667.58</v>
      </c>
      <c r="D9" s="58"/>
      <c r="E9" s="58">
        <v>2300599.63</v>
      </c>
      <c r="F9" s="10">
        <f t="shared" si="0"/>
        <v>108.38247362311905</v>
      </c>
      <c r="G9" s="10"/>
    </row>
    <row r="10" spans="1:9" ht="30" customHeight="1" x14ac:dyDescent="0.2">
      <c r="A10" s="41">
        <v>6362</v>
      </c>
      <c r="B10" s="42" t="s">
        <v>121</v>
      </c>
      <c r="C10" s="58">
        <v>0</v>
      </c>
      <c r="D10" s="58"/>
      <c r="E10" s="58">
        <v>0</v>
      </c>
      <c r="F10" s="207" t="s">
        <v>196</v>
      </c>
      <c r="G10" s="10"/>
    </row>
    <row r="11" spans="1:9" s="40" customFormat="1" ht="30" customHeight="1" x14ac:dyDescent="0.2">
      <c r="A11" s="37">
        <v>638</v>
      </c>
      <c r="B11" s="38" t="s">
        <v>122</v>
      </c>
      <c r="C11" s="57">
        <f>C12</f>
        <v>0</v>
      </c>
      <c r="D11" s="57">
        <v>56596.43</v>
      </c>
      <c r="E11" s="57">
        <f>E12</f>
        <v>55848.639999999999</v>
      </c>
      <c r="F11" s="207" t="s">
        <v>196</v>
      </c>
      <c r="G11" s="10">
        <f>E11/D11*100</f>
        <v>98.678732916546153</v>
      </c>
    </row>
    <row r="12" spans="1:9" ht="30" customHeight="1" x14ac:dyDescent="0.2">
      <c r="A12" s="41">
        <v>6381</v>
      </c>
      <c r="B12" s="42" t="s">
        <v>123</v>
      </c>
      <c r="C12" s="58">
        <v>0</v>
      </c>
      <c r="D12" s="58"/>
      <c r="E12" s="58">
        <v>55848.639999999999</v>
      </c>
      <c r="F12" s="207" t="s">
        <v>196</v>
      </c>
      <c r="G12" s="10"/>
    </row>
    <row r="13" spans="1:9" ht="30" customHeight="1" x14ac:dyDescent="0.2">
      <c r="A13" s="37">
        <v>639</v>
      </c>
      <c r="B13" s="38" t="s">
        <v>283</v>
      </c>
      <c r="C13" s="57">
        <v>200</v>
      </c>
      <c r="D13" s="57">
        <v>0</v>
      </c>
      <c r="E13" s="57">
        <f>E14</f>
        <v>0</v>
      </c>
      <c r="F13" s="10">
        <f t="shared" si="0"/>
        <v>0</v>
      </c>
      <c r="G13" s="207" t="s">
        <v>196</v>
      </c>
    </row>
    <row r="14" spans="1:9" ht="30" customHeight="1" x14ac:dyDescent="0.2">
      <c r="A14" s="41">
        <v>6391</v>
      </c>
      <c r="B14" s="42" t="s">
        <v>284</v>
      </c>
      <c r="C14" s="58">
        <v>200</v>
      </c>
      <c r="D14" s="58"/>
      <c r="E14" s="58">
        <v>0</v>
      </c>
      <c r="F14" s="10">
        <f t="shared" si="0"/>
        <v>0</v>
      </c>
      <c r="G14" s="10"/>
    </row>
    <row r="15" spans="1:9" ht="30" customHeight="1" x14ac:dyDescent="0.2">
      <c r="A15" s="37">
        <v>64</v>
      </c>
      <c r="B15" s="38" t="s">
        <v>125</v>
      </c>
      <c r="C15" s="57">
        <f>SUM(C16,C18)</f>
        <v>2.85</v>
      </c>
      <c r="D15" s="57">
        <f>SUM(D16,D18)</f>
        <v>10</v>
      </c>
      <c r="E15" s="57">
        <f>SUM(E16,E18)</f>
        <v>1.4</v>
      </c>
      <c r="F15" s="10">
        <f t="shared" si="0"/>
        <v>49.122807017543856</v>
      </c>
      <c r="G15" s="10">
        <f>E15/D15*100</f>
        <v>13.999999999999998</v>
      </c>
    </row>
    <row r="16" spans="1:9" s="40" customFormat="1" ht="30" customHeight="1" x14ac:dyDescent="0.2">
      <c r="A16" s="37">
        <v>641</v>
      </c>
      <c r="B16" s="38" t="s">
        <v>126</v>
      </c>
      <c r="C16" s="57">
        <f>C17</f>
        <v>2.85</v>
      </c>
      <c r="D16" s="57">
        <v>10</v>
      </c>
      <c r="E16" s="57">
        <f>E17</f>
        <v>1.4</v>
      </c>
      <c r="F16" s="10">
        <f t="shared" si="0"/>
        <v>49.122807017543856</v>
      </c>
      <c r="G16" s="10">
        <f>E16/D16*100</f>
        <v>13.999999999999998</v>
      </c>
    </row>
    <row r="17" spans="1:16" ht="30" customHeight="1" x14ac:dyDescent="0.2">
      <c r="A17" s="41">
        <v>6413</v>
      </c>
      <c r="B17" s="42" t="s">
        <v>140</v>
      </c>
      <c r="C17" s="58">
        <v>2.85</v>
      </c>
      <c r="D17" s="58"/>
      <c r="E17" s="58">
        <v>1.4</v>
      </c>
      <c r="F17" s="10">
        <f t="shared" si="0"/>
        <v>49.122807017543856</v>
      </c>
      <c r="G17" s="16"/>
    </row>
    <row r="18" spans="1:16" s="40" customFormat="1" ht="30" customHeight="1" x14ac:dyDescent="0.2">
      <c r="A18" s="37">
        <v>642</v>
      </c>
      <c r="B18" s="38" t="s">
        <v>127</v>
      </c>
      <c r="C18" s="57">
        <f>C19</f>
        <v>0</v>
      </c>
      <c r="D18" s="57">
        <f>D19</f>
        <v>0</v>
      </c>
      <c r="E18" s="57">
        <f>E19</f>
        <v>0</v>
      </c>
      <c r="F18" s="207" t="s">
        <v>196</v>
      </c>
      <c r="G18" s="207" t="s">
        <v>196</v>
      </c>
    </row>
    <row r="19" spans="1:16" ht="30" customHeight="1" x14ac:dyDescent="0.2">
      <c r="A19" s="41">
        <v>6422</v>
      </c>
      <c r="B19" s="42" t="s">
        <v>141</v>
      </c>
      <c r="C19" s="58">
        <v>0</v>
      </c>
      <c r="D19" s="58"/>
      <c r="E19" s="58">
        <v>0</v>
      </c>
      <c r="F19" s="207" t="s">
        <v>196</v>
      </c>
      <c r="G19" s="16"/>
    </row>
    <row r="20" spans="1:16" s="40" customFormat="1" ht="30" customHeight="1" x14ac:dyDescent="0.2">
      <c r="A20" s="37">
        <v>65</v>
      </c>
      <c r="B20" s="38" t="s">
        <v>128</v>
      </c>
      <c r="C20" s="57">
        <f>C21</f>
        <v>9700</v>
      </c>
      <c r="D20" s="57">
        <f>D21</f>
        <v>36886</v>
      </c>
      <c r="E20" s="57">
        <f>E21</f>
        <v>8979</v>
      </c>
      <c r="F20" s="10">
        <f t="shared" si="0"/>
        <v>92.567010309278359</v>
      </c>
      <c r="G20" s="10">
        <f t="shared" ref="G20:G30" si="1">E20/D20*100</f>
        <v>24.342568996367188</v>
      </c>
    </row>
    <row r="21" spans="1:16" s="46" customFormat="1" ht="30" customHeight="1" x14ac:dyDescent="0.2">
      <c r="A21" s="37">
        <v>652</v>
      </c>
      <c r="B21" s="38" t="s">
        <v>55</v>
      </c>
      <c r="C21" s="57">
        <f>C22</f>
        <v>9700</v>
      </c>
      <c r="D21" s="57">
        <v>36886</v>
      </c>
      <c r="E21" s="57">
        <f>E22</f>
        <v>8979</v>
      </c>
      <c r="F21" s="10">
        <f t="shared" si="0"/>
        <v>92.567010309278359</v>
      </c>
      <c r="G21" s="10">
        <f t="shared" si="1"/>
        <v>24.342568996367188</v>
      </c>
      <c r="H21" s="44"/>
      <c r="I21" s="44"/>
      <c r="J21" s="44"/>
      <c r="K21" s="44"/>
      <c r="L21" s="44"/>
      <c r="M21" s="45"/>
      <c r="N21" s="45"/>
      <c r="O21" s="45"/>
      <c r="P21" s="45"/>
    </row>
    <row r="22" spans="1:16" s="40" customFormat="1" ht="30" customHeight="1" x14ac:dyDescent="0.2">
      <c r="A22" s="41">
        <v>6526</v>
      </c>
      <c r="B22" s="42" t="s">
        <v>56</v>
      </c>
      <c r="C22" s="58">
        <v>9700</v>
      </c>
      <c r="D22" s="58"/>
      <c r="E22" s="58">
        <v>8979</v>
      </c>
      <c r="F22" s="10">
        <f t="shared" si="0"/>
        <v>92.567010309278359</v>
      </c>
      <c r="G22" s="10"/>
      <c r="H22" s="47"/>
      <c r="I22" s="47"/>
      <c r="J22" s="47"/>
      <c r="K22" s="47"/>
      <c r="L22" s="47"/>
      <c r="M22" s="47"/>
      <c r="N22" s="47"/>
      <c r="O22" s="48"/>
      <c r="P22" s="48"/>
    </row>
    <row r="23" spans="1:16" ht="30" customHeight="1" x14ac:dyDescent="0.2">
      <c r="A23" s="37">
        <v>66</v>
      </c>
      <c r="B23" s="38" t="s">
        <v>53</v>
      </c>
      <c r="C23" s="57">
        <f>SUM(C24,C26)</f>
        <v>346773.11</v>
      </c>
      <c r="D23" s="57">
        <f>SUM(D24,D26)</f>
        <v>700235.57</v>
      </c>
      <c r="E23" s="57">
        <f>SUM(E24,E26)</f>
        <v>381730.27</v>
      </c>
      <c r="F23" s="10">
        <f t="shared" si="0"/>
        <v>110.08070089402263</v>
      </c>
      <c r="G23" s="10">
        <f t="shared" si="1"/>
        <v>54.514550010648563</v>
      </c>
    </row>
    <row r="24" spans="1:16" s="40" customFormat="1" ht="30" customHeight="1" x14ac:dyDescent="0.2">
      <c r="A24" s="37">
        <v>661</v>
      </c>
      <c r="B24" s="38" t="s">
        <v>130</v>
      </c>
      <c r="C24" s="57">
        <f>C25</f>
        <v>346769.11</v>
      </c>
      <c r="D24" s="57">
        <v>689235.57</v>
      </c>
      <c r="E24" s="57">
        <f>E25</f>
        <v>366579.27</v>
      </c>
      <c r="F24" s="10">
        <f t="shared" si="0"/>
        <v>105.71278104903867</v>
      </c>
      <c r="G24" s="10">
        <f t="shared" si="1"/>
        <v>53.186353977639321</v>
      </c>
    </row>
    <row r="25" spans="1:16" ht="30" customHeight="1" x14ac:dyDescent="0.2">
      <c r="A25" s="41">
        <v>6615</v>
      </c>
      <c r="B25" s="42" t="s">
        <v>129</v>
      </c>
      <c r="C25" s="58">
        <v>346769.11</v>
      </c>
      <c r="D25" s="58"/>
      <c r="E25" s="58">
        <v>366579.27</v>
      </c>
      <c r="F25" s="10">
        <f t="shared" si="0"/>
        <v>105.71278104903867</v>
      </c>
      <c r="G25" s="10"/>
    </row>
    <row r="26" spans="1:16" s="40" customFormat="1" ht="30" customHeight="1" x14ac:dyDescent="0.2">
      <c r="A26" s="37">
        <v>663</v>
      </c>
      <c r="B26" s="38" t="s">
        <v>54</v>
      </c>
      <c r="C26" s="57">
        <f>C28+C27</f>
        <v>4</v>
      </c>
      <c r="D26" s="57">
        <v>11000</v>
      </c>
      <c r="E26" s="57">
        <f>E28+E27</f>
        <v>15151</v>
      </c>
      <c r="F26" s="10">
        <f t="shared" si="0"/>
        <v>378775</v>
      </c>
      <c r="G26" s="10">
        <f t="shared" si="1"/>
        <v>137.73636363636365</v>
      </c>
    </row>
    <row r="27" spans="1:16" s="40" customFormat="1" ht="30" customHeight="1" x14ac:dyDescent="0.2">
      <c r="A27" s="41">
        <v>6631</v>
      </c>
      <c r="B27" s="42" t="s">
        <v>131</v>
      </c>
      <c r="C27" s="58">
        <v>4</v>
      </c>
      <c r="D27" s="58"/>
      <c r="E27" s="58">
        <v>4151</v>
      </c>
      <c r="F27" s="10">
        <f t="shared" si="0"/>
        <v>103775</v>
      </c>
      <c r="G27" s="10"/>
    </row>
    <row r="28" spans="1:16" ht="30" customHeight="1" x14ac:dyDescent="0.2">
      <c r="A28" s="41">
        <v>6632</v>
      </c>
      <c r="B28" s="42" t="s">
        <v>190</v>
      </c>
      <c r="C28" s="58">
        <v>0</v>
      </c>
      <c r="D28" s="58"/>
      <c r="E28" s="58">
        <v>11000</v>
      </c>
      <c r="F28" s="207" t="s">
        <v>196</v>
      </c>
      <c r="G28" s="10"/>
    </row>
    <row r="29" spans="1:16" ht="30" customHeight="1" x14ac:dyDescent="0.2">
      <c r="A29" s="37">
        <v>67</v>
      </c>
      <c r="B29" s="38" t="s">
        <v>50</v>
      </c>
      <c r="C29" s="57">
        <f>C30</f>
        <v>254970.56</v>
      </c>
      <c r="D29" s="57">
        <f>D30</f>
        <v>961301.44</v>
      </c>
      <c r="E29" s="57">
        <f>E30</f>
        <v>320029.65000000002</v>
      </c>
      <c r="F29" s="10">
        <f t="shared" si="0"/>
        <v>125.51631451097727</v>
      </c>
      <c r="G29" s="10">
        <f t="shared" si="1"/>
        <v>33.291289982879881</v>
      </c>
    </row>
    <row r="30" spans="1:16" ht="30" customHeight="1" x14ac:dyDescent="0.2">
      <c r="A30" s="37">
        <v>671</v>
      </c>
      <c r="B30" s="38" t="s">
        <v>124</v>
      </c>
      <c r="C30" s="57">
        <f>SUM(C31:C32)</f>
        <v>254970.56</v>
      </c>
      <c r="D30" s="57">
        <v>961301.44</v>
      </c>
      <c r="E30" s="57">
        <f>SUM(E31:E32)</f>
        <v>320029.65000000002</v>
      </c>
      <c r="F30" s="10">
        <f t="shared" si="0"/>
        <v>125.51631451097727</v>
      </c>
      <c r="G30" s="10">
        <f t="shared" si="1"/>
        <v>33.291289982879881</v>
      </c>
    </row>
    <row r="31" spans="1:16" ht="30" customHeight="1" x14ac:dyDescent="0.2">
      <c r="A31" s="41">
        <v>6711</v>
      </c>
      <c r="B31" s="42" t="s">
        <v>51</v>
      </c>
      <c r="C31" s="58">
        <v>254970.56</v>
      </c>
      <c r="D31" s="58"/>
      <c r="E31" s="58">
        <v>320029.65000000002</v>
      </c>
      <c r="F31" s="10">
        <f t="shared" si="0"/>
        <v>125.51631451097727</v>
      </c>
      <c r="G31" s="10"/>
    </row>
    <row r="32" spans="1:16" ht="37.700000000000003" customHeight="1" x14ac:dyDescent="0.2">
      <c r="A32" s="41">
        <v>6712</v>
      </c>
      <c r="B32" s="84" t="s">
        <v>52</v>
      </c>
      <c r="C32" s="58">
        <v>0</v>
      </c>
      <c r="D32" s="58"/>
      <c r="E32" s="58">
        <v>0</v>
      </c>
      <c r="F32" s="207" t="s">
        <v>196</v>
      </c>
      <c r="G32" s="10"/>
      <c r="H32" s="49"/>
    </row>
    <row r="33" spans="1:8" s="40" customFormat="1" ht="30" customHeight="1" x14ac:dyDescent="0.2">
      <c r="A33" s="95">
        <v>7</v>
      </c>
      <c r="B33" s="91" t="s">
        <v>170</v>
      </c>
      <c r="C33" s="107">
        <f>SUM(C34,C36)</f>
        <v>339.5</v>
      </c>
      <c r="D33" s="107">
        <f>SUM(D34,D36)</f>
        <v>700</v>
      </c>
      <c r="E33" s="107">
        <f>SUM(E34,E36)</f>
        <v>338.52</v>
      </c>
      <c r="F33" s="94">
        <f t="shared" si="0"/>
        <v>99.711340206185568</v>
      </c>
      <c r="G33" s="94">
        <f>E33/D33*100</f>
        <v>48.36</v>
      </c>
      <c r="H33" s="49"/>
    </row>
    <row r="34" spans="1:8" s="40" customFormat="1" ht="30" customHeight="1" x14ac:dyDescent="0.2">
      <c r="A34" s="82">
        <v>71</v>
      </c>
      <c r="B34" s="80" t="s">
        <v>171</v>
      </c>
      <c r="C34" s="108">
        <f>C35</f>
        <v>0</v>
      </c>
      <c r="D34" s="108">
        <f>D35</f>
        <v>0</v>
      </c>
      <c r="E34" s="108">
        <f>E35</f>
        <v>0</v>
      </c>
      <c r="F34" s="207" t="s">
        <v>196</v>
      </c>
      <c r="G34" s="207" t="s">
        <v>196</v>
      </c>
      <c r="H34" s="49"/>
    </row>
    <row r="35" spans="1:8" ht="30" customHeight="1" x14ac:dyDescent="0.2">
      <c r="A35" s="81">
        <v>711</v>
      </c>
      <c r="B35" s="79" t="s">
        <v>172</v>
      </c>
      <c r="C35" s="109">
        <v>0</v>
      </c>
      <c r="D35" s="58"/>
      <c r="E35" s="58">
        <v>0</v>
      </c>
      <c r="F35" s="207" t="s">
        <v>196</v>
      </c>
      <c r="G35" s="10"/>
      <c r="H35" s="49"/>
    </row>
    <row r="36" spans="1:8" s="40" customFormat="1" ht="30" customHeight="1" x14ac:dyDescent="0.2">
      <c r="A36" s="82">
        <v>72</v>
      </c>
      <c r="B36" s="80" t="s">
        <v>173</v>
      </c>
      <c r="C36" s="108">
        <f>SUM(C37:C39)</f>
        <v>339.5</v>
      </c>
      <c r="D36" s="108">
        <f>SUM(D37:D39)</f>
        <v>700</v>
      </c>
      <c r="E36" s="108">
        <f>SUM(E37:E39)</f>
        <v>338.52</v>
      </c>
      <c r="F36" s="10">
        <f t="shared" si="0"/>
        <v>99.711340206185568</v>
      </c>
      <c r="G36" s="10">
        <f>E36/D36*100</f>
        <v>48.36</v>
      </c>
      <c r="H36" s="49"/>
    </row>
    <row r="37" spans="1:8" ht="30" customHeight="1" x14ac:dyDescent="0.2">
      <c r="A37" s="81">
        <v>721</v>
      </c>
      <c r="B37" s="79" t="s">
        <v>174</v>
      </c>
      <c r="C37" s="58">
        <v>339.5</v>
      </c>
      <c r="D37" s="58">
        <v>700</v>
      </c>
      <c r="E37" s="58">
        <v>338.52</v>
      </c>
      <c r="F37" s="10">
        <f t="shared" si="0"/>
        <v>99.711340206185568</v>
      </c>
      <c r="G37" s="10"/>
      <c r="H37" s="49"/>
    </row>
    <row r="38" spans="1:8" ht="30" customHeight="1" x14ac:dyDescent="0.2">
      <c r="A38" s="81">
        <v>722</v>
      </c>
      <c r="B38" s="79" t="s">
        <v>175</v>
      </c>
      <c r="C38" s="109">
        <v>0</v>
      </c>
      <c r="D38" s="58"/>
      <c r="E38" s="58"/>
      <c r="F38" s="207" t="s">
        <v>196</v>
      </c>
      <c r="G38" s="10"/>
      <c r="H38" s="49"/>
    </row>
    <row r="39" spans="1:8" ht="30" customHeight="1" x14ac:dyDescent="0.2">
      <c r="A39" s="86">
        <v>723</v>
      </c>
      <c r="B39" s="87" t="s">
        <v>176</v>
      </c>
      <c r="C39" s="110">
        <v>0</v>
      </c>
      <c r="D39" s="111"/>
      <c r="E39" s="111"/>
      <c r="F39" s="207" t="s">
        <v>196</v>
      </c>
      <c r="G39" s="10"/>
      <c r="H39" s="49"/>
    </row>
    <row r="40" spans="1:8" s="40" customFormat="1" ht="30" customHeight="1" x14ac:dyDescent="0.2">
      <c r="A40" s="90">
        <v>8</v>
      </c>
      <c r="B40" s="91" t="s">
        <v>177</v>
      </c>
      <c r="C40" s="106">
        <f>SUM(C41,C43,C45)</f>
        <v>0</v>
      </c>
      <c r="D40" s="106">
        <f>SUM(D41,D43,D45)</f>
        <v>0</v>
      </c>
      <c r="E40" s="106">
        <f>SUM(E41,E43,E45)</f>
        <v>0</v>
      </c>
      <c r="F40" s="208" t="s">
        <v>196</v>
      </c>
      <c r="G40" s="208" t="s">
        <v>196</v>
      </c>
      <c r="H40" s="49"/>
    </row>
    <row r="41" spans="1:8" s="40" customFormat="1" ht="30" customHeight="1" x14ac:dyDescent="0.2">
      <c r="A41" s="88">
        <v>81</v>
      </c>
      <c r="B41" s="80" t="s">
        <v>178</v>
      </c>
      <c r="C41" s="57">
        <f>SUM(C42:C42)</f>
        <v>0</v>
      </c>
      <c r="D41" s="57">
        <f>SUM(D42:D42)</f>
        <v>0</v>
      </c>
      <c r="E41" s="57">
        <f>SUM(E42:E42)</f>
        <v>0</v>
      </c>
      <c r="F41" s="207" t="s">
        <v>196</v>
      </c>
      <c r="G41" s="207" t="s">
        <v>196</v>
      </c>
      <c r="H41" s="49"/>
    </row>
    <row r="42" spans="1:8" ht="30" customHeight="1" x14ac:dyDescent="0.2">
      <c r="A42" s="89">
        <v>818</v>
      </c>
      <c r="B42" s="79" t="s">
        <v>179</v>
      </c>
      <c r="C42" s="58">
        <v>0</v>
      </c>
      <c r="D42" s="58"/>
      <c r="E42" s="58"/>
      <c r="F42" s="207" t="s">
        <v>196</v>
      </c>
      <c r="G42" s="10"/>
      <c r="H42" s="49"/>
    </row>
    <row r="43" spans="1:8" s="40" customFormat="1" ht="30" customHeight="1" x14ac:dyDescent="0.2">
      <c r="A43" s="88">
        <v>83</v>
      </c>
      <c r="B43" s="80" t="s">
        <v>180</v>
      </c>
      <c r="C43" s="57">
        <f>C44</f>
        <v>0</v>
      </c>
      <c r="D43" s="57">
        <f>D44</f>
        <v>0</v>
      </c>
      <c r="E43" s="57"/>
      <c r="F43" s="207" t="s">
        <v>196</v>
      </c>
      <c r="G43" s="207" t="s">
        <v>196</v>
      </c>
      <c r="H43" s="49"/>
    </row>
    <row r="44" spans="1:8" ht="30" customHeight="1" x14ac:dyDescent="0.2">
      <c r="A44" s="89">
        <v>832</v>
      </c>
      <c r="B44" s="79" t="s">
        <v>181</v>
      </c>
      <c r="C44" s="58">
        <v>0</v>
      </c>
      <c r="D44" s="58"/>
      <c r="E44" s="58"/>
      <c r="F44" s="207" t="s">
        <v>196</v>
      </c>
      <c r="G44" s="10"/>
      <c r="H44" s="49"/>
    </row>
    <row r="45" spans="1:8" s="40" customFormat="1" ht="30" customHeight="1" x14ac:dyDescent="0.2">
      <c r="A45" s="88">
        <v>84</v>
      </c>
      <c r="B45" s="80" t="s">
        <v>182</v>
      </c>
      <c r="C45" s="57">
        <f>SUM(C46:C46)</f>
        <v>0</v>
      </c>
      <c r="D45" s="57">
        <f>SUM(D46:D46)</f>
        <v>0</v>
      </c>
      <c r="E45" s="57"/>
      <c r="F45" s="207" t="s">
        <v>196</v>
      </c>
      <c r="G45" s="207" t="s">
        <v>196</v>
      </c>
      <c r="H45" s="49"/>
    </row>
    <row r="46" spans="1:8" ht="30" customHeight="1" x14ac:dyDescent="0.2">
      <c r="A46" s="89">
        <v>844</v>
      </c>
      <c r="B46" s="79" t="s">
        <v>183</v>
      </c>
      <c r="C46" s="58">
        <v>0</v>
      </c>
      <c r="D46" s="58"/>
      <c r="E46" s="58"/>
      <c r="F46" s="207" t="s">
        <v>196</v>
      </c>
      <c r="G46" s="10"/>
      <c r="H46" s="49"/>
    </row>
    <row r="47" spans="1:8" ht="30" customHeight="1" x14ac:dyDescent="0.2">
      <c r="A47" s="99" t="s">
        <v>60</v>
      </c>
      <c r="B47" s="100"/>
      <c r="C47" s="112">
        <f>SUM(C4,C33,C40)</f>
        <v>2734653.6</v>
      </c>
      <c r="D47" s="112">
        <f>SUM(D4,D33,D40)</f>
        <v>6356734.4399999995</v>
      </c>
      <c r="E47" s="112">
        <f>SUM(E4,E33,E40)</f>
        <v>3067527.11</v>
      </c>
      <c r="F47" s="94">
        <f t="shared" si="0"/>
        <v>112.17241957080049</v>
      </c>
      <c r="G47" s="94">
        <f>E47/D47*100</f>
        <v>48.256335685465572</v>
      </c>
    </row>
    <row r="48" spans="1:8" ht="30" customHeight="1" x14ac:dyDescent="0.2">
      <c r="A48" s="76"/>
      <c r="B48" s="51"/>
      <c r="C48" s="64"/>
      <c r="D48" s="64"/>
      <c r="E48" s="64"/>
      <c r="F48" s="52"/>
      <c r="G48" s="52"/>
    </row>
    <row r="49" spans="1:7" s="56" customFormat="1" ht="20.25" customHeight="1" x14ac:dyDescent="0.2">
      <c r="A49" s="234" t="s">
        <v>132</v>
      </c>
      <c r="B49" s="234"/>
      <c r="C49" s="234"/>
      <c r="D49" s="234"/>
      <c r="E49" s="234"/>
      <c r="F49" s="234"/>
      <c r="G49" s="234"/>
    </row>
    <row r="50" spans="1:7" s="117" customFormat="1" ht="44.25" customHeight="1" x14ac:dyDescent="0.2">
      <c r="A50" s="29" t="s">
        <v>188</v>
      </c>
      <c r="B50" s="30" t="s">
        <v>189</v>
      </c>
      <c r="C50" s="31" t="s">
        <v>295</v>
      </c>
      <c r="D50" s="32" t="s">
        <v>305</v>
      </c>
      <c r="E50" s="32" t="s">
        <v>297</v>
      </c>
      <c r="F50" s="6" t="s">
        <v>47</v>
      </c>
      <c r="G50" s="6" t="s">
        <v>47</v>
      </c>
    </row>
    <row r="51" spans="1:7" s="56" customFormat="1" ht="12.75" x14ac:dyDescent="0.2">
      <c r="A51" s="233">
        <v>1</v>
      </c>
      <c r="B51" s="233"/>
      <c r="C51" s="105">
        <v>2</v>
      </c>
      <c r="D51" s="73">
        <v>4</v>
      </c>
      <c r="E51" s="73">
        <v>5</v>
      </c>
      <c r="F51" s="6" t="s">
        <v>48</v>
      </c>
      <c r="G51" s="6" t="s">
        <v>49</v>
      </c>
    </row>
    <row r="52" spans="1:7" s="56" customFormat="1" ht="20.25" customHeight="1" x14ac:dyDescent="0.2">
      <c r="A52" s="60">
        <v>1</v>
      </c>
      <c r="B52" s="60" t="s">
        <v>133</v>
      </c>
      <c r="C52" s="50">
        <v>9248.19</v>
      </c>
      <c r="D52" s="50">
        <v>13753.4</v>
      </c>
      <c r="E52" s="50">
        <v>2233.6999999999998</v>
      </c>
      <c r="F52" s="10">
        <f t="shared" ref="F52:F57" si="2">E52/C52*100</f>
        <v>24.152834230265594</v>
      </c>
      <c r="G52" s="10">
        <f t="shared" ref="G52:G57" si="3">E52/D52*100</f>
        <v>16.241074934198089</v>
      </c>
    </row>
    <row r="53" spans="1:7" s="56" customFormat="1" ht="20.25" customHeight="1" x14ac:dyDescent="0.2">
      <c r="A53" s="60">
        <v>2</v>
      </c>
      <c r="B53" s="60" t="s">
        <v>137</v>
      </c>
      <c r="C53" s="50">
        <v>357121.08</v>
      </c>
      <c r="D53" s="50">
        <v>726831.57</v>
      </c>
      <c r="E53" s="50">
        <v>382403.94</v>
      </c>
      <c r="F53" s="10">
        <f t="shared" si="2"/>
        <v>107.07963248767057</v>
      </c>
      <c r="G53" s="10">
        <f t="shared" si="3"/>
        <v>52.612456005453922</v>
      </c>
    </row>
    <row r="54" spans="1:7" s="56" customFormat="1" ht="20.25" customHeight="1" x14ac:dyDescent="0.2">
      <c r="A54" s="60">
        <v>3</v>
      </c>
      <c r="B54" s="60" t="s">
        <v>134</v>
      </c>
      <c r="C54" s="50">
        <v>0</v>
      </c>
      <c r="D54" s="50">
        <v>11000</v>
      </c>
      <c r="E54" s="50">
        <v>8150</v>
      </c>
      <c r="F54" s="207" t="s">
        <v>196</v>
      </c>
      <c r="G54" s="10">
        <f t="shared" si="3"/>
        <v>74.090909090909093</v>
      </c>
    </row>
    <row r="55" spans="1:7" s="56" customFormat="1" ht="20.25" customHeight="1" x14ac:dyDescent="0.2">
      <c r="A55" s="60">
        <v>4</v>
      </c>
      <c r="B55" s="60" t="s">
        <v>135</v>
      </c>
      <c r="C55" s="50">
        <v>245922.37</v>
      </c>
      <c r="D55" s="50">
        <v>947548.04</v>
      </c>
      <c r="E55" s="50">
        <v>318290.34999999998</v>
      </c>
      <c r="F55" s="10">
        <f t="shared" si="2"/>
        <v>129.42716435271828</v>
      </c>
      <c r="G55" s="10">
        <f t="shared" si="3"/>
        <v>33.590945953515977</v>
      </c>
    </row>
    <row r="56" spans="1:7" s="56" customFormat="1" ht="20.25" customHeight="1" x14ac:dyDescent="0.2">
      <c r="A56" s="60">
        <v>5</v>
      </c>
      <c r="B56" s="60" t="s">
        <v>136</v>
      </c>
      <c r="C56" s="50">
        <v>2122361.96</v>
      </c>
      <c r="D56" s="50">
        <v>4657601.43</v>
      </c>
      <c r="E56" s="50">
        <v>2356449.12</v>
      </c>
      <c r="F56" s="10">
        <f t="shared" si="2"/>
        <v>111.0295587845911</v>
      </c>
      <c r="G56" s="10">
        <f t="shared" si="3"/>
        <v>50.593618956356259</v>
      </c>
    </row>
    <row r="57" spans="1:7" s="59" customFormat="1" ht="20.25" customHeight="1" x14ac:dyDescent="0.2">
      <c r="A57" s="60"/>
      <c r="B57" s="62" t="s">
        <v>138</v>
      </c>
      <c r="C57" s="63">
        <f>SUM(C52:C56)</f>
        <v>2734653.6</v>
      </c>
      <c r="D57" s="63">
        <f>SUM(D52:D56)</f>
        <v>6356734.4399999995</v>
      </c>
      <c r="E57" s="63">
        <f>SUM(E52:E56)</f>
        <v>3067527.1100000003</v>
      </c>
      <c r="F57" s="10">
        <f t="shared" si="2"/>
        <v>112.17241957080049</v>
      </c>
      <c r="G57" s="10">
        <f t="shared" si="3"/>
        <v>48.256335685465579</v>
      </c>
    </row>
    <row r="58" spans="1:7" s="59" customFormat="1" ht="12.75" x14ac:dyDescent="0.2">
      <c r="A58" s="61"/>
      <c r="B58" s="53"/>
      <c r="C58" s="68"/>
      <c r="D58" s="68"/>
      <c r="E58" s="68"/>
      <c r="F58" s="54"/>
      <c r="G58" s="54"/>
    </row>
  </sheetData>
  <mergeCells count="4">
    <mergeCell ref="A1:G1"/>
    <mergeCell ref="A51:B51"/>
    <mergeCell ref="A49:G49"/>
    <mergeCell ref="A3:B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opLeftCell="A73" zoomScale="89" zoomScaleNormal="89" workbookViewId="0">
      <selection activeCell="I88" sqref="I88"/>
    </sheetView>
  </sheetViews>
  <sheetFormatPr defaultRowHeight="12.75" x14ac:dyDescent="0.2"/>
  <cols>
    <col min="1" max="1" width="9.28515625" style="78" customWidth="1"/>
    <col min="2" max="2" width="42.28515625" style="25" customWidth="1"/>
    <col min="3" max="3" width="18.42578125" style="26" customWidth="1"/>
    <col min="4" max="4" width="18.85546875" style="26" customWidth="1"/>
    <col min="5" max="5" width="18" style="26" customWidth="1"/>
    <col min="6" max="6" width="16.28515625" style="27" customWidth="1"/>
    <col min="7" max="7" width="15.28515625" style="28" customWidth="1"/>
    <col min="8" max="10" width="15.28515625" style="25" customWidth="1"/>
    <col min="11" max="14" width="15.140625" style="25" customWidth="1"/>
    <col min="15" max="15" width="16.7109375" style="25" hidden="1" customWidth="1"/>
    <col min="16" max="16" width="16.42578125" style="25" hidden="1" customWidth="1"/>
    <col min="17" max="17" width="12.5703125" style="25" hidden="1" customWidth="1"/>
    <col min="18" max="18" width="15.140625" style="25" customWidth="1"/>
    <col min="19" max="16384" width="9.140625" style="25"/>
  </cols>
  <sheetData>
    <row r="1" spans="1:7" ht="22.5" customHeight="1" x14ac:dyDescent="0.2">
      <c r="A1" s="238" t="s">
        <v>299</v>
      </c>
      <c r="B1" s="238"/>
      <c r="C1" s="238"/>
      <c r="D1" s="238"/>
      <c r="E1" s="238"/>
      <c r="F1" s="238"/>
      <c r="G1" s="238"/>
    </row>
    <row r="2" spans="1:7" s="69" customFormat="1" ht="38.25" x14ac:dyDescent="0.2">
      <c r="A2" s="75" t="s">
        <v>61</v>
      </c>
      <c r="B2" s="30" t="s">
        <v>46</v>
      </c>
      <c r="C2" s="31" t="s">
        <v>300</v>
      </c>
      <c r="D2" s="32" t="s">
        <v>310</v>
      </c>
      <c r="E2" s="32" t="s">
        <v>301</v>
      </c>
      <c r="F2" s="5" t="s">
        <v>47</v>
      </c>
      <c r="G2" s="6" t="s">
        <v>47</v>
      </c>
    </row>
    <row r="3" spans="1:7" s="74" customFormat="1" x14ac:dyDescent="0.2">
      <c r="A3" s="239">
        <v>1</v>
      </c>
      <c r="B3" s="240"/>
      <c r="C3" s="34">
        <v>2</v>
      </c>
      <c r="D3" s="35">
        <v>4</v>
      </c>
      <c r="E3" s="35">
        <v>5</v>
      </c>
      <c r="F3" s="35" t="s">
        <v>48</v>
      </c>
      <c r="G3" s="73" t="s">
        <v>49</v>
      </c>
    </row>
    <row r="4" spans="1:7" x14ac:dyDescent="0.2">
      <c r="A4" s="97">
        <v>3</v>
      </c>
      <c r="B4" s="101" t="s">
        <v>293</v>
      </c>
      <c r="C4" s="92">
        <f>SUM(C5,C15,C46,C50,C55)</f>
        <v>2647230.7600000002</v>
      </c>
      <c r="D4" s="92">
        <f>SUM(D5,D15,D46,D50,D55)</f>
        <v>6448824.1399999997</v>
      </c>
      <c r="E4" s="92">
        <f>SUM(E5,E15,E46,E50,E55)</f>
        <v>2964308.6199999996</v>
      </c>
      <c r="F4" s="93">
        <f t="shared" ref="F4:F35" si="0">E4/C4*100</f>
        <v>111.97771893523931</v>
      </c>
      <c r="G4" s="94">
        <f>E4/D4*100</f>
        <v>45.96665307731589</v>
      </c>
    </row>
    <row r="5" spans="1:7" x14ac:dyDescent="0.2">
      <c r="A5" s="37">
        <v>31</v>
      </c>
      <c r="B5" s="70" t="s">
        <v>62</v>
      </c>
      <c r="C5" s="39">
        <f>SUM(C6,C10,C12)</f>
        <v>2311451.73</v>
      </c>
      <c r="D5" s="39">
        <f>+D6+D10+D12</f>
        <v>4806710</v>
      </c>
      <c r="E5" s="39">
        <f>SUM(E6,E10,E12)</f>
        <v>2363685.3199999998</v>
      </c>
      <c r="F5" s="9">
        <f t="shared" si="0"/>
        <v>102.25977420692232</v>
      </c>
      <c r="G5" s="10">
        <f>E5/D5*100</f>
        <v>49.174702031118997</v>
      </c>
    </row>
    <row r="6" spans="1:7" x14ac:dyDescent="0.2">
      <c r="A6" s="37">
        <v>311</v>
      </c>
      <c r="B6" s="70" t="s">
        <v>63</v>
      </c>
      <c r="C6" s="39">
        <f>SUM(C7:C9)</f>
        <v>1930017.6</v>
      </c>
      <c r="D6" s="39">
        <v>3972000</v>
      </c>
      <c r="E6" s="39">
        <f>SUM(E7:E9)</f>
        <v>1974424.25</v>
      </c>
      <c r="F6" s="9">
        <f t="shared" si="0"/>
        <v>102.30084171253154</v>
      </c>
      <c r="G6" s="10">
        <f>E6/D6*100</f>
        <v>49.708566213494457</v>
      </c>
    </row>
    <row r="7" spans="1:7" x14ac:dyDescent="0.2">
      <c r="A7" s="41">
        <v>3111</v>
      </c>
      <c r="B7" s="42" t="s">
        <v>64</v>
      </c>
      <c r="C7" s="43">
        <v>1930017.6</v>
      </c>
      <c r="D7" s="43"/>
      <c r="E7" s="43">
        <v>1974424.25</v>
      </c>
      <c r="F7" s="9">
        <f t="shared" si="0"/>
        <v>102.30084171253154</v>
      </c>
      <c r="G7" s="10"/>
    </row>
    <row r="8" spans="1:7" x14ac:dyDescent="0.2">
      <c r="A8" s="41">
        <v>3113</v>
      </c>
      <c r="B8" s="42" t="s">
        <v>110</v>
      </c>
      <c r="C8" s="43">
        <v>0</v>
      </c>
      <c r="D8" s="43"/>
      <c r="E8" s="43">
        <v>0</v>
      </c>
      <c r="F8" s="207" t="s">
        <v>196</v>
      </c>
      <c r="G8" s="10"/>
    </row>
    <row r="9" spans="1:7" x14ac:dyDescent="0.2">
      <c r="A9" s="41">
        <v>3114</v>
      </c>
      <c r="B9" s="42" t="s">
        <v>111</v>
      </c>
      <c r="C9" s="43">
        <v>0</v>
      </c>
      <c r="D9" s="43"/>
      <c r="E9" s="43">
        <v>0</v>
      </c>
      <c r="F9" s="207" t="s">
        <v>196</v>
      </c>
      <c r="G9" s="10"/>
    </row>
    <row r="10" spans="1:7" x14ac:dyDescent="0.2">
      <c r="A10" s="37">
        <v>312</v>
      </c>
      <c r="B10" s="70" t="s">
        <v>65</v>
      </c>
      <c r="C10" s="39">
        <f>SUM(C11)</f>
        <v>62981.29</v>
      </c>
      <c r="D10" s="39">
        <v>178700</v>
      </c>
      <c r="E10" s="39">
        <f>SUM(E11)</f>
        <v>63200</v>
      </c>
      <c r="F10" s="9">
        <f t="shared" si="0"/>
        <v>100.34726186141947</v>
      </c>
      <c r="G10" s="10">
        <f>E10/D10*100</f>
        <v>35.366536094012311</v>
      </c>
    </row>
    <row r="11" spans="1:7" x14ac:dyDescent="0.2">
      <c r="A11" s="41" t="s">
        <v>1</v>
      </c>
      <c r="B11" s="71" t="s">
        <v>65</v>
      </c>
      <c r="C11" s="43">
        <v>62981.29</v>
      </c>
      <c r="D11" s="43"/>
      <c r="E11" s="43">
        <v>63200</v>
      </c>
      <c r="F11" s="9">
        <f t="shared" si="0"/>
        <v>100.34726186141947</v>
      </c>
      <c r="G11" s="10"/>
    </row>
    <row r="12" spans="1:7" x14ac:dyDescent="0.2">
      <c r="A12" s="37">
        <v>313</v>
      </c>
      <c r="B12" s="70" t="s">
        <v>66</v>
      </c>
      <c r="C12" s="39">
        <f>SUM(C13:C14)</f>
        <v>318452.84000000003</v>
      </c>
      <c r="D12" s="39">
        <v>656010</v>
      </c>
      <c r="E12" s="39">
        <f>SUM(E13:E14)</f>
        <v>326061.07</v>
      </c>
      <c r="F12" s="9">
        <f t="shared" si="0"/>
        <v>102.38912298599692</v>
      </c>
      <c r="G12" s="10">
        <f>E12/D12*100</f>
        <v>49.70367372448591</v>
      </c>
    </row>
    <row r="13" spans="1:7" x14ac:dyDescent="0.2">
      <c r="A13" s="41">
        <v>3132</v>
      </c>
      <c r="B13" s="71" t="s">
        <v>67</v>
      </c>
      <c r="C13" s="43">
        <v>318452.84000000003</v>
      </c>
      <c r="D13" s="43"/>
      <c r="E13" s="43">
        <v>325378.5</v>
      </c>
      <c r="F13" s="9">
        <f t="shared" si="0"/>
        <v>102.17478355664844</v>
      </c>
      <c r="G13" s="10"/>
    </row>
    <row r="14" spans="1:7" ht="25.5" x14ac:dyDescent="0.2">
      <c r="A14" s="41">
        <v>3133</v>
      </c>
      <c r="B14" s="71" t="s">
        <v>68</v>
      </c>
      <c r="C14" s="43">
        <v>0</v>
      </c>
      <c r="D14" s="43"/>
      <c r="E14" s="43">
        <v>682.57</v>
      </c>
      <c r="F14" s="207" t="s">
        <v>196</v>
      </c>
      <c r="G14" s="10"/>
    </row>
    <row r="15" spans="1:7" x14ac:dyDescent="0.2">
      <c r="A15" s="37">
        <v>32</v>
      </c>
      <c r="B15" s="70" t="s">
        <v>69</v>
      </c>
      <c r="C15" s="39">
        <f>SUM(C16,C20,C27,C37,C39)</f>
        <v>333651.78999999998</v>
      </c>
      <c r="D15" s="39">
        <f>+D16+D20+D27+D37+D39</f>
        <v>1610914.14</v>
      </c>
      <c r="E15" s="39">
        <f>SUM(E16,E20,E27,E37,E39)</f>
        <v>581623.04000000004</v>
      </c>
      <c r="F15" s="9">
        <f t="shared" si="0"/>
        <v>174.3203715466355</v>
      </c>
      <c r="G15" s="10">
        <f>E15/D15*100</f>
        <v>36.105154555288713</v>
      </c>
    </row>
    <row r="16" spans="1:7" x14ac:dyDescent="0.2">
      <c r="A16" s="37">
        <v>321</v>
      </c>
      <c r="B16" s="70" t="s">
        <v>70</v>
      </c>
      <c r="C16" s="39">
        <f>SUM(C17:C19)</f>
        <v>124159.7</v>
      </c>
      <c r="D16" s="39">
        <v>388578.44</v>
      </c>
      <c r="E16" s="39">
        <f>SUM(E17:E19)</f>
        <v>172405.26</v>
      </c>
      <c r="F16" s="9">
        <f t="shared" si="0"/>
        <v>138.85766476562043</v>
      </c>
      <c r="G16" s="10">
        <f>E16/D16*100</f>
        <v>44.368200150270823</v>
      </c>
    </row>
    <row r="17" spans="1:7" x14ac:dyDescent="0.2">
      <c r="A17" s="41" t="s">
        <v>4</v>
      </c>
      <c r="B17" s="71" t="s">
        <v>71</v>
      </c>
      <c r="C17" s="43">
        <v>4209.66</v>
      </c>
      <c r="D17" s="43"/>
      <c r="E17" s="43">
        <v>18996.759999999998</v>
      </c>
      <c r="F17" s="9">
        <f t="shared" si="0"/>
        <v>451.26589795850498</v>
      </c>
      <c r="G17" s="10"/>
    </row>
    <row r="18" spans="1:7" ht="25.5" x14ac:dyDescent="0.2">
      <c r="A18" s="41" t="s">
        <v>3</v>
      </c>
      <c r="B18" s="71" t="s">
        <v>72</v>
      </c>
      <c r="C18" s="43">
        <v>118850.04</v>
      </c>
      <c r="D18" s="43"/>
      <c r="E18" s="43">
        <v>150008.5</v>
      </c>
      <c r="F18" s="9">
        <f t="shared" si="0"/>
        <v>126.21661717572835</v>
      </c>
      <c r="G18" s="10"/>
    </row>
    <row r="19" spans="1:7" x14ac:dyDescent="0.2">
      <c r="A19" s="41">
        <v>3213</v>
      </c>
      <c r="B19" s="71" t="s">
        <v>73</v>
      </c>
      <c r="C19" s="43">
        <v>1100</v>
      </c>
      <c r="D19" s="43"/>
      <c r="E19" s="43">
        <v>3400</v>
      </c>
      <c r="F19" s="9">
        <f t="shared" si="0"/>
        <v>309.09090909090907</v>
      </c>
      <c r="G19" s="16"/>
    </row>
    <row r="20" spans="1:7" x14ac:dyDescent="0.2">
      <c r="A20" s="37">
        <v>322</v>
      </c>
      <c r="B20" s="70" t="s">
        <v>74</v>
      </c>
      <c r="C20" s="39">
        <f>SUM(C21:C26)</f>
        <v>86029.15</v>
      </c>
      <c r="D20" s="39">
        <v>272953</v>
      </c>
      <c r="E20" s="39">
        <f>SUM(E21:E26)</f>
        <v>147065.70000000001</v>
      </c>
      <c r="F20" s="9">
        <f t="shared" si="0"/>
        <v>170.94868425411622</v>
      </c>
      <c r="G20" s="10">
        <f>E20/D20*100</f>
        <v>53.879495737361381</v>
      </c>
    </row>
    <row r="21" spans="1:7" x14ac:dyDescent="0.2">
      <c r="A21" s="41" t="s">
        <v>32</v>
      </c>
      <c r="B21" s="71" t="s">
        <v>75</v>
      </c>
      <c r="C21" s="43">
        <v>14429.32</v>
      </c>
      <c r="D21" s="43"/>
      <c r="E21" s="43">
        <v>28528.97</v>
      </c>
      <c r="F21" s="9">
        <f t="shared" si="0"/>
        <v>197.71527694998795</v>
      </c>
      <c r="G21" s="10"/>
    </row>
    <row r="22" spans="1:7" x14ac:dyDescent="0.2">
      <c r="A22" s="41">
        <v>3222</v>
      </c>
      <c r="B22" s="71" t="s">
        <v>76</v>
      </c>
      <c r="C22" s="43">
        <v>0</v>
      </c>
      <c r="D22" s="43"/>
      <c r="E22" s="43">
        <v>6209.32</v>
      </c>
      <c r="F22" s="207" t="s">
        <v>196</v>
      </c>
      <c r="G22" s="10"/>
    </row>
    <row r="23" spans="1:7" x14ac:dyDescent="0.2">
      <c r="A23" s="41" t="s">
        <v>29</v>
      </c>
      <c r="B23" s="71" t="s">
        <v>77</v>
      </c>
      <c r="C23" s="43">
        <v>56952.23</v>
      </c>
      <c r="D23" s="43"/>
      <c r="E23" s="43">
        <v>94912.639999999999</v>
      </c>
      <c r="F23" s="9">
        <f t="shared" si="0"/>
        <v>166.65307047678377</v>
      </c>
      <c r="G23" s="10"/>
    </row>
    <row r="24" spans="1:7" ht="25.5" x14ac:dyDescent="0.2">
      <c r="A24" s="41" t="s">
        <v>34</v>
      </c>
      <c r="B24" s="71" t="s">
        <v>78</v>
      </c>
      <c r="C24" s="43">
        <v>12459.7</v>
      </c>
      <c r="D24" s="43"/>
      <c r="E24" s="43">
        <v>10657.26</v>
      </c>
      <c r="F24" s="9">
        <f t="shared" si="0"/>
        <v>85.533841103718387</v>
      </c>
      <c r="G24" s="10"/>
    </row>
    <row r="25" spans="1:7" x14ac:dyDescent="0.2">
      <c r="A25" s="41">
        <v>3225</v>
      </c>
      <c r="B25" s="71" t="s">
        <v>79</v>
      </c>
      <c r="C25" s="43">
        <v>1320</v>
      </c>
      <c r="D25" s="43"/>
      <c r="E25" s="43">
        <v>6468.51</v>
      </c>
      <c r="F25" s="9">
        <f t="shared" si="0"/>
        <v>490.03863636363639</v>
      </c>
      <c r="G25" s="10"/>
    </row>
    <row r="26" spans="1:7" x14ac:dyDescent="0.2">
      <c r="A26" s="41">
        <v>3227</v>
      </c>
      <c r="B26" s="71" t="s">
        <v>80</v>
      </c>
      <c r="C26" s="43">
        <v>867.9</v>
      </c>
      <c r="D26" s="43"/>
      <c r="E26" s="43">
        <v>289</v>
      </c>
      <c r="F26" s="9">
        <f t="shared" si="0"/>
        <v>33.298767139071323</v>
      </c>
      <c r="G26" s="10"/>
    </row>
    <row r="27" spans="1:7" x14ac:dyDescent="0.2">
      <c r="A27" s="37">
        <v>323</v>
      </c>
      <c r="B27" s="70" t="s">
        <v>81</v>
      </c>
      <c r="C27" s="39">
        <f>SUM(C28:C36)</f>
        <v>98683.3</v>
      </c>
      <c r="D27" s="39">
        <v>811809.7</v>
      </c>
      <c r="E27" s="39">
        <f>SUM(E28:E36)</f>
        <v>202714.18000000002</v>
      </c>
      <c r="F27" s="9">
        <f t="shared" si="0"/>
        <v>205.41893106533732</v>
      </c>
      <c r="G27" s="10">
        <f>E27/D27*100</f>
        <v>24.97065260491468</v>
      </c>
    </row>
    <row r="28" spans="1:7" x14ac:dyDescent="0.2">
      <c r="A28" s="41" t="s">
        <v>36</v>
      </c>
      <c r="B28" s="71" t="s">
        <v>82</v>
      </c>
      <c r="C28" s="43">
        <v>5276.66</v>
      </c>
      <c r="D28" s="43"/>
      <c r="E28" s="43">
        <v>4486.29</v>
      </c>
      <c r="F28" s="9">
        <f t="shared" si="0"/>
        <v>85.021396110418337</v>
      </c>
      <c r="G28" s="10"/>
    </row>
    <row r="29" spans="1:7" x14ac:dyDescent="0.2">
      <c r="A29" s="41" t="s">
        <v>13</v>
      </c>
      <c r="B29" s="71" t="s">
        <v>83</v>
      </c>
      <c r="C29" s="43">
        <v>14262.13</v>
      </c>
      <c r="D29" s="43"/>
      <c r="E29" s="43">
        <v>11968.63</v>
      </c>
      <c r="F29" s="9">
        <f t="shared" si="0"/>
        <v>83.918951797522539</v>
      </c>
      <c r="G29" s="10"/>
    </row>
    <row r="30" spans="1:7" x14ac:dyDescent="0.2">
      <c r="A30" s="41">
        <v>3233</v>
      </c>
      <c r="B30" s="71" t="s">
        <v>119</v>
      </c>
      <c r="C30" s="43">
        <v>0</v>
      </c>
      <c r="D30" s="43"/>
      <c r="E30" s="43">
        <v>0</v>
      </c>
      <c r="F30" s="207" t="s">
        <v>196</v>
      </c>
      <c r="G30" s="10"/>
    </row>
    <row r="31" spans="1:7" x14ac:dyDescent="0.2">
      <c r="A31" s="41" t="s">
        <v>27</v>
      </c>
      <c r="B31" s="71" t="s">
        <v>84</v>
      </c>
      <c r="C31" s="43">
        <v>15729.7</v>
      </c>
      <c r="D31" s="43"/>
      <c r="E31" s="43">
        <v>18963.509999999998</v>
      </c>
      <c r="F31" s="9">
        <f t="shared" si="0"/>
        <v>120.5586247671602</v>
      </c>
      <c r="G31" s="16"/>
    </row>
    <row r="32" spans="1:7" x14ac:dyDescent="0.2">
      <c r="A32" s="41">
        <v>3235</v>
      </c>
      <c r="B32" s="71" t="s">
        <v>85</v>
      </c>
      <c r="C32" s="43">
        <v>0</v>
      </c>
      <c r="D32" s="43"/>
      <c r="E32" s="43">
        <v>1240</v>
      </c>
      <c r="F32" s="207" t="s">
        <v>196</v>
      </c>
      <c r="G32" s="16"/>
    </row>
    <row r="33" spans="1:7" x14ac:dyDescent="0.2">
      <c r="A33" s="41">
        <v>3236</v>
      </c>
      <c r="B33" s="71" t="s">
        <v>86</v>
      </c>
      <c r="C33" s="43">
        <v>6475.72</v>
      </c>
      <c r="D33" s="43"/>
      <c r="E33" s="43">
        <v>800</v>
      </c>
      <c r="F33" s="9">
        <f t="shared" si="0"/>
        <v>12.353838646513438</v>
      </c>
      <c r="G33" s="16"/>
    </row>
    <row r="34" spans="1:7" x14ac:dyDescent="0.2">
      <c r="A34" s="41">
        <v>3237</v>
      </c>
      <c r="B34" s="71" t="s">
        <v>87</v>
      </c>
      <c r="C34" s="43">
        <v>42259.1</v>
      </c>
      <c r="D34" s="43"/>
      <c r="E34" s="43">
        <v>152618.32</v>
      </c>
      <c r="F34" s="9">
        <f t="shared" si="0"/>
        <v>361.14900695944783</v>
      </c>
      <c r="G34" s="16"/>
    </row>
    <row r="35" spans="1:7" x14ac:dyDescent="0.2">
      <c r="A35" s="41" t="s">
        <v>18</v>
      </c>
      <c r="B35" s="71" t="s">
        <v>88</v>
      </c>
      <c r="C35" s="43">
        <v>2126.88</v>
      </c>
      <c r="D35" s="43"/>
      <c r="E35" s="43">
        <v>3382.51</v>
      </c>
      <c r="F35" s="9">
        <f t="shared" si="0"/>
        <v>159.03624087865796</v>
      </c>
      <c r="G35" s="16"/>
    </row>
    <row r="36" spans="1:7" x14ac:dyDescent="0.2">
      <c r="A36" s="41" t="s">
        <v>11</v>
      </c>
      <c r="B36" s="71" t="s">
        <v>89</v>
      </c>
      <c r="C36" s="43">
        <v>12553.11</v>
      </c>
      <c r="D36" s="43"/>
      <c r="E36" s="43">
        <v>9254.92</v>
      </c>
      <c r="F36" s="9">
        <f>E36/C36*100</f>
        <v>73.72611249323873</v>
      </c>
      <c r="G36" s="16"/>
    </row>
    <row r="37" spans="1:7" ht="25.5" x14ac:dyDescent="0.2">
      <c r="A37" s="37">
        <v>324</v>
      </c>
      <c r="B37" s="70" t="s">
        <v>90</v>
      </c>
      <c r="C37" s="39">
        <f>SUM(C38)</f>
        <v>0</v>
      </c>
      <c r="D37" s="39">
        <v>31000</v>
      </c>
      <c r="E37" s="39">
        <f>SUM(E38)</f>
        <v>0</v>
      </c>
      <c r="F37" s="207" t="s">
        <v>196</v>
      </c>
      <c r="G37" s="10">
        <f>E37/D37*100</f>
        <v>0</v>
      </c>
    </row>
    <row r="38" spans="1:7" ht="25.5" x14ac:dyDescent="0.2">
      <c r="A38" s="41">
        <v>3241</v>
      </c>
      <c r="B38" s="71" t="s">
        <v>90</v>
      </c>
      <c r="C38" s="43">
        <v>0</v>
      </c>
      <c r="D38" s="43"/>
      <c r="E38" s="43">
        <v>0</v>
      </c>
      <c r="F38" s="207" t="s">
        <v>196</v>
      </c>
      <c r="G38" s="10"/>
    </row>
    <row r="39" spans="1:7" x14ac:dyDescent="0.2">
      <c r="A39" s="37">
        <v>329</v>
      </c>
      <c r="B39" s="70" t="s">
        <v>91</v>
      </c>
      <c r="C39" s="39">
        <f>SUM(C40:C45)</f>
        <v>24779.640000000003</v>
      </c>
      <c r="D39" s="39">
        <v>106573</v>
      </c>
      <c r="E39" s="39">
        <f>SUM(E40:E45)</f>
        <v>59437.899999999994</v>
      </c>
      <c r="F39" s="9">
        <f>E39/C39*100</f>
        <v>239.86587375764938</v>
      </c>
      <c r="G39" s="10">
        <f>E39/D39*100</f>
        <v>55.772006042806332</v>
      </c>
    </row>
    <row r="40" spans="1:7" x14ac:dyDescent="0.2">
      <c r="A40" s="41">
        <v>3292</v>
      </c>
      <c r="B40" s="71" t="s">
        <v>92</v>
      </c>
      <c r="C40" s="43">
        <v>4517.82</v>
      </c>
      <c r="D40" s="43"/>
      <c r="E40" s="43">
        <v>5252.23</v>
      </c>
      <c r="F40" s="9">
        <f>E40/C40*100</f>
        <v>116.25584905994484</v>
      </c>
      <c r="G40" s="16"/>
    </row>
    <row r="41" spans="1:7" x14ac:dyDescent="0.2">
      <c r="A41" s="41" t="s">
        <v>109</v>
      </c>
      <c r="B41" s="71" t="s">
        <v>93</v>
      </c>
      <c r="C41" s="43">
        <v>4038.01</v>
      </c>
      <c r="D41" s="43"/>
      <c r="E41" s="43">
        <v>8354.58</v>
      </c>
      <c r="F41" s="9">
        <f>E41/C41*100</f>
        <v>206.89844750260647</v>
      </c>
      <c r="G41" s="16"/>
    </row>
    <row r="42" spans="1:7" x14ac:dyDescent="0.2">
      <c r="A42" s="41">
        <v>3294</v>
      </c>
      <c r="B42" s="71" t="s">
        <v>94</v>
      </c>
      <c r="C42" s="43">
        <v>0</v>
      </c>
      <c r="D42" s="43"/>
      <c r="E42" s="43">
        <v>0</v>
      </c>
      <c r="F42" s="207" t="s">
        <v>196</v>
      </c>
      <c r="G42" s="16"/>
    </row>
    <row r="43" spans="1:7" x14ac:dyDescent="0.2">
      <c r="A43" s="41">
        <v>3295</v>
      </c>
      <c r="B43" s="71" t="s">
        <v>95</v>
      </c>
      <c r="C43" s="43">
        <v>9012.5</v>
      </c>
      <c r="D43" s="43"/>
      <c r="E43" s="43">
        <v>8737.5</v>
      </c>
      <c r="F43" s="9">
        <f>E43/C43*100</f>
        <v>96.948682385575594</v>
      </c>
      <c r="G43" s="16"/>
    </row>
    <row r="44" spans="1:7" x14ac:dyDescent="0.2">
      <c r="A44" s="41">
        <v>3296</v>
      </c>
      <c r="B44" s="71" t="s">
        <v>290</v>
      </c>
      <c r="C44" s="43">
        <v>0</v>
      </c>
      <c r="D44" s="43"/>
      <c r="E44" s="43">
        <v>18805.29</v>
      </c>
      <c r="F44" s="207" t="s">
        <v>196</v>
      </c>
      <c r="G44" s="16"/>
    </row>
    <row r="45" spans="1:7" x14ac:dyDescent="0.2">
      <c r="A45" s="41" t="s">
        <v>8</v>
      </c>
      <c r="B45" s="71" t="s">
        <v>91</v>
      </c>
      <c r="C45" s="43">
        <v>7211.31</v>
      </c>
      <c r="D45" s="43"/>
      <c r="E45" s="43">
        <v>18288.3</v>
      </c>
      <c r="F45" s="9">
        <f>E45/C45*100</f>
        <v>253.60579423156122</v>
      </c>
      <c r="G45" s="16"/>
    </row>
    <row r="46" spans="1:7" x14ac:dyDescent="0.2">
      <c r="A46" s="37">
        <v>34</v>
      </c>
      <c r="B46" s="70" t="s">
        <v>96</v>
      </c>
      <c r="C46" s="39">
        <f>SUM(C47)</f>
        <v>2127.2399999999998</v>
      </c>
      <c r="D46" s="39">
        <f>D47</f>
        <v>30800</v>
      </c>
      <c r="E46" s="39">
        <f>SUM(E47)</f>
        <v>18600.260000000002</v>
      </c>
      <c r="F46" s="9">
        <f>E46/C46*100</f>
        <v>874.38464865271453</v>
      </c>
      <c r="G46" s="10">
        <f>E46/D46*100</f>
        <v>60.390454545454553</v>
      </c>
    </row>
    <row r="47" spans="1:7" x14ac:dyDescent="0.2">
      <c r="A47" s="37">
        <v>343</v>
      </c>
      <c r="B47" s="70" t="s">
        <v>97</v>
      </c>
      <c r="C47" s="39">
        <f>SUM(C48)</f>
        <v>2127.2399999999998</v>
      </c>
      <c r="D47" s="39">
        <v>30800</v>
      </c>
      <c r="E47" s="39">
        <f>SUM(E48,E49)</f>
        <v>18600.260000000002</v>
      </c>
      <c r="F47" s="9">
        <f>E47/C47*100</f>
        <v>874.38464865271453</v>
      </c>
      <c r="G47" s="10">
        <f>E47/D47*100</f>
        <v>60.390454545454553</v>
      </c>
    </row>
    <row r="48" spans="1:7" x14ac:dyDescent="0.2">
      <c r="A48" s="41" t="s">
        <v>22</v>
      </c>
      <c r="B48" s="71" t="s">
        <v>98</v>
      </c>
      <c r="C48" s="43">
        <v>2127.2399999999998</v>
      </c>
      <c r="D48" s="43"/>
      <c r="E48" s="43">
        <v>3128.74</v>
      </c>
      <c r="F48" s="9">
        <f>E48/C48*100</f>
        <v>147.07978413343113</v>
      </c>
      <c r="G48" s="10"/>
    </row>
    <row r="49" spans="1:7" x14ac:dyDescent="0.2">
      <c r="A49" s="41">
        <v>3433</v>
      </c>
      <c r="B49" s="71" t="s">
        <v>291</v>
      </c>
      <c r="C49" s="43">
        <v>0</v>
      </c>
      <c r="D49" s="43"/>
      <c r="E49" s="43">
        <v>15471.52</v>
      </c>
      <c r="F49" s="207" t="s">
        <v>196</v>
      </c>
      <c r="G49" s="10"/>
    </row>
    <row r="50" spans="1:7" ht="25.5" x14ac:dyDescent="0.2">
      <c r="A50" s="37">
        <v>36</v>
      </c>
      <c r="B50" s="70" t="s">
        <v>112</v>
      </c>
      <c r="C50" s="39">
        <f>SUM(C51)</f>
        <v>0</v>
      </c>
      <c r="D50" s="39">
        <f>+D51+D53</f>
        <v>400</v>
      </c>
      <c r="E50" s="39">
        <f>E51+E53</f>
        <v>400</v>
      </c>
      <c r="F50" s="207" t="s">
        <v>196</v>
      </c>
      <c r="G50" s="10">
        <f>E50/D50*100</f>
        <v>100</v>
      </c>
    </row>
    <row r="51" spans="1:7" ht="25.5" x14ac:dyDescent="0.2">
      <c r="A51" s="37">
        <v>366</v>
      </c>
      <c r="B51" s="70" t="s">
        <v>112</v>
      </c>
      <c r="C51" s="39">
        <f>SUM(C53)</f>
        <v>0</v>
      </c>
      <c r="D51" s="39">
        <v>0</v>
      </c>
      <c r="E51" s="39">
        <f>E52</f>
        <v>0</v>
      </c>
      <c r="F51" s="207" t="s">
        <v>196</v>
      </c>
      <c r="G51" s="207" t="s">
        <v>196</v>
      </c>
    </row>
    <row r="52" spans="1:7" ht="25.5" x14ac:dyDescent="0.2">
      <c r="A52" s="41">
        <v>3661</v>
      </c>
      <c r="B52" s="71" t="s">
        <v>112</v>
      </c>
      <c r="C52" s="43">
        <v>0</v>
      </c>
      <c r="D52" s="43"/>
      <c r="E52" s="43">
        <v>0</v>
      </c>
      <c r="F52" s="207" t="s">
        <v>196</v>
      </c>
      <c r="G52" s="16"/>
    </row>
    <row r="53" spans="1:7" ht="25.5" x14ac:dyDescent="0.2">
      <c r="A53" s="37">
        <v>369</v>
      </c>
      <c r="B53" s="70" t="s">
        <v>113</v>
      </c>
      <c r="C53" s="39">
        <f>+C54</f>
        <v>0</v>
      </c>
      <c r="D53" s="39">
        <v>400</v>
      </c>
      <c r="E53" s="39">
        <f>E54</f>
        <v>400</v>
      </c>
      <c r="F53" s="207" t="s">
        <v>196</v>
      </c>
      <c r="G53" s="10">
        <f>E53/D53*100</f>
        <v>100</v>
      </c>
    </row>
    <row r="54" spans="1:7" ht="25.5" x14ac:dyDescent="0.2">
      <c r="A54" s="41">
        <v>3691</v>
      </c>
      <c r="B54" s="71" t="s">
        <v>113</v>
      </c>
      <c r="C54" s="43">
        <v>0</v>
      </c>
      <c r="D54" s="43"/>
      <c r="E54" s="43">
        <v>400</v>
      </c>
      <c r="F54" s="207" t="s">
        <v>196</v>
      </c>
      <c r="G54" s="16"/>
    </row>
    <row r="55" spans="1:7" ht="25.5" x14ac:dyDescent="0.2">
      <c r="A55" s="37">
        <v>37</v>
      </c>
      <c r="B55" s="70" t="s">
        <v>114</v>
      </c>
      <c r="C55" s="39">
        <f>SUM(C56)</f>
        <v>0</v>
      </c>
      <c r="D55" s="39">
        <f>SUM(D56)</f>
        <v>0</v>
      </c>
      <c r="E55" s="39">
        <f>SUM(E56)</f>
        <v>0</v>
      </c>
      <c r="F55" s="207" t="s">
        <v>196</v>
      </c>
      <c r="G55" s="207" t="s">
        <v>196</v>
      </c>
    </row>
    <row r="56" spans="1:7" ht="25.5" x14ac:dyDescent="0.2">
      <c r="A56" s="37">
        <v>372</v>
      </c>
      <c r="B56" s="70" t="s">
        <v>114</v>
      </c>
      <c r="C56" s="39">
        <f>SUM(C57)</f>
        <v>0</v>
      </c>
      <c r="D56" s="39">
        <v>0</v>
      </c>
      <c r="E56" s="39">
        <f>SUM(E57)</f>
        <v>0</v>
      </c>
      <c r="F56" s="207" t="s">
        <v>196</v>
      </c>
      <c r="G56" s="207" t="s">
        <v>196</v>
      </c>
    </row>
    <row r="57" spans="1:7" ht="25.5" x14ac:dyDescent="0.2">
      <c r="A57" s="41">
        <v>3722</v>
      </c>
      <c r="B57" s="71" t="s">
        <v>114</v>
      </c>
      <c r="C57" s="43">
        <v>0</v>
      </c>
      <c r="D57" s="43"/>
      <c r="E57" s="43">
        <v>0</v>
      </c>
      <c r="F57" s="207" t="s">
        <v>196</v>
      </c>
      <c r="G57" s="16"/>
    </row>
    <row r="58" spans="1:7" x14ac:dyDescent="0.2">
      <c r="A58" s="97">
        <v>4</v>
      </c>
      <c r="B58" s="101" t="s">
        <v>116</v>
      </c>
      <c r="C58" s="92">
        <f>SUM(C59,C63)</f>
        <v>1280</v>
      </c>
      <c r="D58" s="92">
        <f>SUM(D59,D63)</f>
        <v>144500</v>
      </c>
      <c r="E58" s="92">
        <f>SUM(E59,E63,E72)</f>
        <v>91018.98</v>
      </c>
      <c r="F58" s="93">
        <f>E58/C58*100</f>
        <v>7110.8578124999995</v>
      </c>
      <c r="G58" s="94">
        <f t="shared" ref="G58:G64" si="1">E58/D58*100</f>
        <v>62.988913494809687</v>
      </c>
    </row>
    <row r="59" spans="1:7" ht="25.5" x14ac:dyDescent="0.2">
      <c r="A59" s="37">
        <v>41</v>
      </c>
      <c r="B59" s="70" t="s">
        <v>142</v>
      </c>
      <c r="C59" s="39">
        <f>C60</f>
        <v>0</v>
      </c>
      <c r="D59" s="39">
        <f>SUM(D60)</f>
        <v>0</v>
      </c>
      <c r="E59" s="39">
        <f>SUM(E60)</f>
        <v>0</v>
      </c>
      <c r="F59" s="207" t="s">
        <v>196</v>
      </c>
      <c r="G59" s="207" t="s">
        <v>196</v>
      </c>
    </row>
    <row r="60" spans="1:7" x14ac:dyDescent="0.2">
      <c r="A60" s="37">
        <v>412</v>
      </c>
      <c r="B60" s="70" t="s">
        <v>117</v>
      </c>
      <c r="C60" s="39">
        <f>C61</f>
        <v>0</v>
      </c>
      <c r="D60" s="39">
        <v>0</v>
      </c>
      <c r="E60" s="39">
        <f>E61+E62</f>
        <v>0</v>
      </c>
      <c r="F60" s="207" t="s">
        <v>196</v>
      </c>
      <c r="G60" s="207" t="s">
        <v>196</v>
      </c>
    </row>
    <row r="61" spans="1:7" x14ac:dyDescent="0.2">
      <c r="A61" s="41">
        <v>4121</v>
      </c>
      <c r="B61" s="71" t="s">
        <v>117</v>
      </c>
      <c r="C61" s="43">
        <v>0</v>
      </c>
      <c r="D61" s="43"/>
      <c r="E61" s="43">
        <v>0</v>
      </c>
      <c r="F61" s="207" t="s">
        <v>196</v>
      </c>
      <c r="G61" s="10"/>
    </row>
    <row r="62" spans="1:7" x14ac:dyDescent="0.2">
      <c r="A62" s="41">
        <v>4126</v>
      </c>
      <c r="B62" s="71" t="s">
        <v>292</v>
      </c>
      <c r="C62" s="43">
        <v>0</v>
      </c>
      <c r="D62" s="43"/>
      <c r="E62" s="43">
        <v>0</v>
      </c>
      <c r="F62" s="207" t="s">
        <v>196</v>
      </c>
      <c r="G62" s="10"/>
    </row>
    <row r="63" spans="1:7" ht="25.5" x14ac:dyDescent="0.2">
      <c r="A63" s="37">
        <v>42</v>
      </c>
      <c r="B63" s="70" t="s">
        <v>99</v>
      </c>
      <c r="C63" s="39">
        <f>C64+C73+C75</f>
        <v>1280</v>
      </c>
      <c r="D63" s="39">
        <f>D64+D72+D73+D75</f>
        <v>144500</v>
      </c>
      <c r="E63" s="39">
        <f>E64+E73+E75</f>
        <v>86018.98</v>
      </c>
      <c r="F63" s="9">
        <f>E63/C63*100</f>
        <v>6720.2328124999995</v>
      </c>
      <c r="G63" s="10">
        <f t="shared" si="1"/>
        <v>59.528705882352938</v>
      </c>
    </row>
    <row r="64" spans="1:7" x14ac:dyDescent="0.2">
      <c r="A64" s="37">
        <v>422</v>
      </c>
      <c r="B64" s="70" t="s">
        <v>100</v>
      </c>
      <c r="C64" s="39">
        <f>SUM(C65:C71)</f>
        <v>1280</v>
      </c>
      <c r="D64" s="39">
        <v>142500</v>
      </c>
      <c r="E64" s="39">
        <f>SUM(E65:E71)</f>
        <v>86018.98</v>
      </c>
      <c r="F64" s="9">
        <f>E64/C64*100</f>
        <v>6720.2328124999995</v>
      </c>
      <c r="G64" s="10">
        <f t="shared" si="1"/>
        <v>60.364196491228071</v>
      </c>
    </row>
    <row r="65" spans="1:7" x14ac:dyDescent="0.2">
      <c r="A65" s="41" t="s">
        <v>16</v>
      </c>
      <c r="B65" s="71" t="s">
        <v>101</v>
      </c>
      <c r="C65" s="43">
        <v>1280</v>
      </c>
      <c r="D65" s="43"/>
      <c r="E65" s="43">
        <v>82825.23</v>
      </c>
      <c r="F65" s="9">
        <f>E65/C65*100</f>
        <v>6470.7210937499995</v>
      </c>
      <c r="G65" s="16"/>
    </row>
    <row r="66" spans="1:7" x14ac:dyDescent="0.2">
      <c r="A66" s="41">
        <v>4222</v>
      </c>
      <c r="B66" s="71" t="s">
        <v>102</v>
      </c>
      <c r="C66" s="43">
        <v>0</v>
      </c>
      <c r="D66" s="43"/>
      <c r="E66" s="43">
        <v>0</v>
      </c>
      <c r="F66" s="207" t="s">
        <v>196</v>
      </c>
      <c r="G66" s="16"/>
    </row>
    <row r="67" spans="1:7" x14ac:dyDescent="0.2">
      <c r="A67" s="41">
        <v>4223</v>
      </c>
      <c r="B67" s="71" t="s">
        <v>103</v>
      </c>
      <c r="C67" s="43">
        <v>0</v>
      </c>
      <c r="D67" s="43"/>
      <c r="E67" s="43">
        <v>0</v>
      </c>
      <c r="F67" s="207" t="s">
        <v>196</v>
      </c>
      <c r="G67" s="16"/>
    </row>
    <row r="68" spans="1:7" x14ac:dyDescent="0.2">
      <c r="A68" s="41">
        <v>4224</v>
      </c>
      <c r="B68" s="71" t="s">
        <v>104</v>
      </c>
      <c r="C68" s="43">
        <v>0</v>
      </c>
      <c r="D68" s="43"/>
      <c r="E68" s="43">
        <v>0</v>
      </c>
      <c r="F68" s="207" t="s">
        <v>196</v>
      </c>
      <c r="G68" s="16"/>
    </row>
    <row r="69" spans="1:7" x14ac:dyDescent="0.2">
      <c r="A69" s="41">
        <v>4225</v>
      </c>
      <c r="B69" s="71" t="s">
        <v>115</v>
      </c>
      <c r="C69" s="43">
        <v>0</v>
      </c>
      <c r="D69" s="43"/>
      <c r="E69" s="43">
        <v>0</v>
      </c>
      <c r="F69" s="207" t="s">
        <v>196</v>
      </c>
      <c r="G69" s="16"/>
    </row>
    <row r="70" spans="1:7" x14ac:dyDescent="0.2">
      <c r="A70" s="41">
        <v>4226</v>
      </c>
      <c r="B70" s="71" t="s">
        <v>105</v>
      </c>
      <c r="C70" s="43">
        <v>0</v>
      </c>
      <c r="D70" s="43"/>
      <c r="E70" s="43">
        <v>0</v>
      </c>
      <c r="F70" s="207" t="s">
        <v>196</v>
      </c>
      <c r="G70" s="16"/>
    </row>
    <row r="71" spans="1:7" x14ac:dyDescent="0.2">
      <c r="A71" s="41">
        <v>4227</v>
      </c>
      <c r="B71" s="71" t="s">
        <v>106</v>
      </c>
      <c r="C71" s="43">
        <v>0</v>
      </c>
      <c r="D71" s="43"/>
      <c r="E71" s="43">
        <v>3193.75</v>
      </c>
      <c r="F71" s="207" t="s">
        <v>196</v>
      </c>
      <c r="G71" s="16"/>
    </row>
    <row r="72" spans="1:7" x14ac:dyDescent="0.2">
      <c r="A72" s="37">
        <v>423</v>
      </c>
      <c r="B72" s="70" t="s">
        <v>294</v>
      </c>
      <c r="C72" s="39">
        <v>0</v>
      </c>
      <c r="D72" s="39">
        <v>0</v>
      </c>
      <c r="E72" s="39">
        <v>5000</v>
      </c>
      <c r="F72" s="207" t="s">
        <v>196</v>
      </c>
      <c r="G72" s="16"/>
    </row>
    <row r="73" spans="1:7" ht="25.5" x14ac:dyDescent="0.2">
      <c r="A73" s="37">
        <v>424</v>
      </c>
      <c r="B73" s="70" t="s">
        <v>118</v>
      </c>
      <c r="C73" s="39">
        <f>C74</f>
        <v>0</v>
      </c>
      <c r="D73" s="39">
        <v>2000</v>
      </c>
      <c r="E73" s="39">
        <f>E74</f>
        <v>0</v>
      </c>
      <c r="F73" s="207" t="s">
        <v>196</v>
      </c>
      <c r="G73" s="10">
        <f>E73/D73*100</f>
        <v>0</v>
      </c>
    </row>
    <row r="74" spans="1:7" x14ac:dyDescent="0.2">
      <c r="A74" s="41">
        <v>4241</v>
      </c>
      <c r="B74" s="71" t="s">
        <v>107</v>
      </c>
      <c r="C74" s="43">
        <v>0</v>
      </c>
      <c r="D74" s="43"/>
      <c r="E74" s="43">
        <v>0</v>
      </c>
      <c r="F74" s="207" t="s">
        <v>196</v>
      </c>
      <c r="G74" s="10"/>
    </row>
    <row r="75" spans="1:7" x14ac:dyDescent="0.2">
      <c r="A75" s="37">
        <v>426</v>
      </c>
      <c r="B75" s="70" t="s">
        <v>192</v>
      </c>
      <c r="C75" s="85">
        <f>C76</f>
        <v>0</v>
      </c>
      <c r="D75" s="39">
        <f>D76</f>
        <v>0</v>
      </c>
      <c r="E75" s="39">
        <f>E76</f>
        <v>0</v>
      </c>
      <c r="F75" s="207" t="s">
        <v>196</v>
      </c>
      <c r="G75" s="10"/>
    </row>
    <row r="76" spans="1:7" x14ac:dyDescent="0.2">
      <c r="A76" s="41">
        <v>4262</v>
      </c>
      <c r="B76" s="71" t="s">
        <v>191</v>
      </c>
      <c r="C76" s="83">
        <v>0</v>
      </c>
      <c r="D76" s="43"/>
      <c r="E76" s="43">
        <v>0</v>
      </c>
      <c r="F76" s="207" t="s">
        <v>196</v>
      </c>
      <c r="G76" s="10"/>
    </row>
    <row r="77" spans="1:7" s="40" customFormat="1" ht="25.5" x14ac:dyDescent="0.2">
      <c r="A77" s="90">
        <v>5</v>
      </c>
      <c r="B77" s="91" t="s">
        <v>185</v>
      </c>
      <c r="C77" s="96">
        <f t="shared" ref="C77:E78" si="2">C78</f>
        <v>0</v>
      </c>
      <c r="D77" s="92">
        <f t="shared" si="2"/>
        <v>0</v>
      </c>
      <c r="E77" s="92">
        <f t="shared" si="2"/>
        <v>0</v>
      </c>
      <c r="F77" s="208" t="s">
        <v>196</v>
      </c>
      <c r="G77" s="208" t="s">
        <v>196</v>
      </c>
    </row>
    <row r="78" spans="1:7" s="40" customFormat="1" ht="25.5" x14ac:dyDescent="0.2">
      <c r="A78" s="88">
        <v>54</v>
      </c>
      <c r="B78" s="80" t="s">
        <v>186</v>
      </c>
      <c r="C78" s="85">
        <f t="shared" si="2"/>
        <v>0</v>
      </c>
      <c r="D78" s="39">
        <f t="shared" si="2"/>
        <v>0</v>
      </c>
      <c r="E78" s="39">
        <f t="shared" si="2"/>
        <v>0</v>
      </c>
      <c r="F78" s="207" t="s">
        <v>196</v>
      </c>
      <c r="G78" s="207" t="s">
        <v>196</v>
      </c>
    </row>
    <row r="79" spans="1:7" ht="25.5" x14ac:dyDescent="0.2">
      <c r="A79" s="89">
        <v>544</v>
      </c>
      <c r="B79" s="79" t="s">
        <v>187</v>
      </c>
      <c r="C79" s="83"/>
      <c r="D79" s="43"/>
      <c r="E79" s="43"/>
      <c r="F79" s="207" t="s">
        <v>196</v>
      </c>
      <c r="G79" s="10"/>
    </row>
    <row r="80" spans="1:7" ht="19.7" customHeight="1" x14ac:dyDescent="0.2">
      <c r="A80" s="102" t="s">
        <v>108</v>
      </c>
      <c r="B80" s="103"/>
      <c r="C80" s="92">
        <f>SUM(C58,C4,C77)</f>
        <v>2648510.7600000002</v>
      </c>
      <c r="D80" s="92">
        <f>SUM(D58,D4,D77)</f>
        <v>6593324.1399999997</v>
      </c>
      <c r="E80" s="92">
        <f>SUM(E58,E4,E77)</f>
        <v>3055327.5999999996</v>
      </c>
      <c r="F80" s="93">
        <f>E80/C80*100</f>
        <v>115.36021095870494</v>
      </c>
      <c r="G80" s="94">
        <f>E80/D80*100</f>
        <v>46.339714764880341</v>
      </c>
    </row>
    <row r="81" spans="1:7" x14ac:dyDescent="0.2">
      <c r="A81" s="77"/>
      <c r="B81" s="65"/>
      <c r="C81" s="66"/>
      <c r="D81" s="66"/>
      <c r="E81" s="66"/>
      <c r="F81" s="72"/>
      <c r="G81" s="67"/>
    </row>
    <row r="82" spans="1:7" ht="19.7" customHeight="1" x14ac:dyDescent="0.2">
      <c r="A82" s="234" t="s">
        <v>143</v>
      </c>
      <c r="B82" s="234"/>
      <c r="C82" s="234"/>
      <c r="D82" s="234"/>
      <c r="E82" s="234"/>
      <c r="F82" s="234"/>
      <c r="G82" s="234"/>
    </row>
    <row r="83" spans="1:7" s="33" customFormat="1" ht="39" customHeight="1" x14ac:dyDescent="0.2">
      <c r="A83" s="29" t="s">
        <v>188</v>
      </c>
      <c r="B83" s="30" t="s">
        <v>189</v>
      </c>
      <c r="C83" s="31" t="s">
        <v>306</v>
      </c>
      <c r="D83" s="32" t="s">
        <v>305</v>
      </c>
      <c r="E83" s="32" t="s">
        <v>307</v>
      </c>
      <c r="F83" s="5" t="s">
        <v>47</v>
      </c>
      <c r="G83" s="6" t="s">
        <v>47</v>
      </c>
    </row>
    <row r="84" spans="1:7" s="74" customFormat="1" ht="13.5" customHeight="1" x14ac:dyDescent="0.2">
      <c r="A84" s="237">
        <v>1</v>
      </c>
      <c r="B84" s="237"/>
      <c r="C84" s="34">
        <v>2</v>
      </c>
      <c r="D84" s="35">
        <v>4</v>
      </c>
      <c r="E84" s="35">
        <v>5</v>
      </c>
      <c r="F84" s="35" t="s">
        <v>48</v>
      </c>
      <c r="G84" s="73" t="s">
        <v>49</v>
      </c>
    </row>
    <row r="85" spans="1:7" ht="19.7" customHeight="1" x14ac:dyDescent="0.2">
      <c r="A85" s="60">
        <v>1</v>
      </c>
      <c r="B85" s="60" t="s">
        <v>133</v>
      </c>
      <c r="C85" s="50">
        <v>9248.19</v>
      </c>
      <c r="D85" s="50">
        <v>13753.4</v>
      </c>
      <c r="E85" s="50">
        <v>12233.7</v>
      </c>
      <c r="F85" s="10">
        <f t="shared" ref="F85:F90" si="3">E85/C85*100</f>
        <v>132.28210060563202</v>
      </c>
      <c r="G85" s="10">
        <f t="shared" ref="G85:G90" si="4">E85/D85*100</f>
        <v>88.95036863611908</v>
      </c>
    </row>
    <row r="86" spans="1:7" ht="19.7" customHeight="1" x14ac:dyDescent="0.2">
      <c r="A86" s="60">
        <v>2</v>
      </c>
      <c r="B86" s="60" t="s">
        <v>137</v>
      </c>
      <c r="C86" s="50">
        <v>259814.59</v>
      </c>
      <c r="D86" s="50">
        <v>951989.7</v>
      </c>
      <c r="E86" s="50">
        <v>376836.26</v>
      </c>
      <c r="F86" s="10">
        <f t="shared" si="3"/>
        <v>145.04045365581663</v>
      </c>
      <c r="G86" s="10">
        <f t="shared" si="4"/>
        <v>39.584069029318279</v>
      </c>
    </row>
    <row r="87" spans="1:7" ht="19.7" customHeight="1" x14ac:dyDescent="0.2">
      <c r="A87" s="60">
        <v>3</v>
      </c>
      <c r="B87" s="60" t="s">
        <v>134</v>
      </c>
      <c r="C87" s="50">
        <v>0</v>
      </c>
      <c r="D87" s="50">
        <v>16000</v>
      </c>
      <c r="E87" s="50">
        <v>20150</v>
      </c>
      <c r="F87" s="207" t="s">
        <v>196</v>
      </c>
      <c r="G87" s="10">
        <f t="shared" si="4"/>
        <v>125.93749999999999</v>
      </c>
    </row>
    <row r="88" spans="1:7" ht="19.7" customHeight="1" x14ac:dyDescent="0.2">
      <c r="A88" s="60">
        <v>4</v>
      </c>
      <c r="B88" s="60" t="s">
        <v>135</v>
      </c>
      <c r="C88" s="50">
        <v>246763.96</v>
      </c>
      <c r="D88" s="50">
        <v>947548.04</v>
      </c>
      <c r="E88" s="50">
        <v>286764.58</v>
      </c>
      <c r="F88" s="10">
        <f t="shared" si="3"/>
        <v>116.21007378873318</v>
      </c>
      <c r="G88" s="10">
        <f t="shared" si="4"/>
        <v>30.263856595598043</v>
      </c>
    </row>
    <row r="89" spans="1:7" ht="19.7" customHeight="1" x14ac:dyDescent="0.2">
      <c r="A89" s="60">
        <v>5</v>
      </c>
      <c r="B89" s="60" t="s">
        <v>136</v>
      </c>
      <c r="C89" s="50">
        <v>2132684.02</v>
      </c>
      <c r="D89" s="50">
        <v>4664033</v>
      </c>
      <c r="E89" s="50">
        <v>2359343.06</v>
      </c>
      <c r="F89" s="10">
        <f t="shared" si="3"/>
        <v>110.62787726050483</v>
      </c>
      <c r="G89" s="10">
        <f t="shared" si="4"/>
        <v>50.585899799594046</v>
      </c>
    </row>
    <row r="90" spans="1:7" ht="19.7" customHeight="1" x14ac:dyDescent="0.2">
      <c r="A90" s="60"/>
      <c r="B90" s="62" t="s">
        <v>138</v>
      </c>
      <c r="C90" s="63">
        <f>SUM(C85:C89)</f>
        <v>2648510.7599999998</v>
      </c>
      <c r="D90" s="63">
        <f>SUM(D85:D89)</f>
        <v>6593324.1400000006</v>
      </c>
      <c r="E90" s="63">
        <f>SUM(E85:E89)</f>
        <v>3055327.6</v>
      </c>
      <c r="F90" s="10">
        <f t="shared" si="3"/>
        <v>115.36021095870497</v>
      </c>
      <c r="G90" s="10">
        <f t="shared" si="4"/>
        <v>46.339714764880341</v>
      </c>
    </row>
  </sheetData>
  <mergeCells count="4">
    <mergeCell ref="A84:B84"/>
    <mergeCell ref="A1:G1"/>
    <mergeCell ref="A3:B3"/>
    <mergeCell ref="A82:G82"/>
  </mergeCells>
  <pageMargins left="0.7" right="0.7" top="0.75" bottom="0.75" header="0.3" footer="0.3"/>
  <pageSetup paperSize="9" scale="64" fitToHeight="0" orientation="portrait" r:id="rId1"/>
  <headerFooter alignWithMargins="0"/>
  <rowBreaks count="1" manualBreakCount="1">
    <brk id="8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0"/>
  <sheetViews>
    <sheetView topLeftCell="A237" workbookViewId="0">
      <selection activeCell="U303" sqref="U303"/>
    </sheetView>
  </sheetViews>
  <sheetFormatPr defaultColWidth="8.85546875" defaultRowHeight="12.75" x14ac:dyDescent="0.2"/>
  <cols>
    <col min="1" max="2" width="2.5703125" customWidth="1"/>
    <col min="3" max="3" width="6.42578125" customWidth="1"/>
    <col min="4" max="4" width="0.140625" customWidth="1"/>
    <col min="5" max="5" width="2.5703125" customWidth="1"/>
    <col min="6" max="6" width="8" customWidth="1"/>
    <col min="7" max="7" width="4.7109375" customWidth="1"/>
    <col min="8" max="8" width="3.7109375" customWidth="1"/>
    <col min="9" max="9" width="12.140625" customWidth="1"/>
    <col min="10" max="11" width="9.85546875" customWidth="1"/>
    <col min="12" max="12" width="11" customWidth="1"/>
    <col min="13" max="13" width="8.7109375" customWidth="1"/>
    <col min="14" max="14" width="9.28515625" customWidth="1"/>
    <col min="17" max="17" width="11.7109375" bestFit="1" customWidth="1"/>
  </cols>
  <sheetData>
    <row r="1" spans="2:17" x14ac:dyDescent="0.2">
      <c r="B1" s="212" t="s">
        <v>320</v>
      </c>
      <c r="C1" s="212"/>
      <c r="D1" s="212"/>
      <c r="E1" s="212"/>
      <c r="F1" s="211"/>
      <c r="G1" s="211"/>
      <c r="H1" s="211"/>
      <c r="I1" s="211"/>
      <c r="J1" s="211"/>
    </row>
    <row r="3" spans="2:17" ht="5.25" customHeight="1" x14ac:dyDescent="0.2">
      <c r="B3" s="291" t="s">
        <v>321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2:17" ht="24" customHeight="1" x14ac:dyDescent="0.2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2:17" ht="2.4500000000000002" hidden="1" customHeight="1" x14ac:dyDescent="0.2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</row>
    <row r="6" spans="2:17" ht="11.45" customHeight="1" x14ac:dyDescent="0.2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</row>
    <row r="7" spans="2:17" ht="13.9" customHeight="1" x14ac:dyDescent="0.2"/>
    <row r="8" spans="2:17" ht="41.45" customHeight="1" x14ac:dyDescent="0.2">
      <c r="B8" s="288" t="s">
        <v>197</v>
      </c>
      <c r="C8" s="289"/>
      <c r="D8" s="289"/>
      <c r="E8" s="289"/>
      <c r="F8" s="289"/>
      <c r="G8" s="289"/>
      <c r="H8" s="289"/>
      <c r="I8" s="290"/>
      <c r="J8" s="161" t="s">
        <v>302</v>
      </c>
      <c r="K8" s="161" t="s">
        <v>303</v>
      </c>
      <c r="L8" s="161" t="s">
        <v>304</v>
      </c>
      <c r="M8" s="161" t="s">
        <v>193</v>
      </c>
      <c r="N8" s="161" t="s">
        <v>193</v>
      </c>
    </row>
    <row r="9" spans="2:17" ht="27.6" customHeight="1" x14ac:dyDescent="0.2">
      <c r="B9" s="292">
        <v>1</v>
      </c>
      <c r="C9" s="293"/>
      <c r="D9" s="293"/>
      <c r="E9" s="294"/>
      <c r="F9" s="295">
        <v>2</v>
      </c>
      <c r="G9" s="296"/>
      <c r="H9" s="296"/>
      <c r="I9" s="297"/>
      <c r="J9" s="162">
        <v>3</v>
      </c>
      <c r="K9" s="162">
        <v>5</v>
      </c>
      <c r="L9" s="162">
        <v>6</v>
      </c>
      <c r="M9" s="162" t="s">
        <v>194</v>
      </c>
      <c r="N9" s="162" t="s">
        <v>195</v>
      </c>
    </row>
    <row r="10" spans="2:17" ht="21.6" customHeight="1" x14ac:dyDescent="0.2">
      <c r="B10" s="267" t="s">
        <v>198</v>
      </c>
      <c r="C10" s="268"/>
      <c r="D10" s="268"/>
      <c r="E10" s="269"/>
      <c r="F10" s="131">
        <v>2201</v>
      </c>
      <c r="G10" s="267" t="s">
        <v>208</v>
      </c>
      <c r="H10" s="268"/>
      <c r="I10" s="269"/>
      <c r="J10" s="264"/>
      <c r="K10" s="265"/>
      <c r="L10" s="265"/>
      <c r="M10" s="265"/>
      <c r="N10" s="266"/>
    </row>
    <row r="11" spans="2:17" ht="27.6" customHeight="1" x14ac:dyDescent="0.2">
      <c r="B11" s="247" t="s">
        <v>199</v>
      </c>
      <c r="C11" s="248"/>
      <c r="D11" s="248"/>
      <c r="E11" s="249"/>
      <c r="F11" s="165">
        <v>220104</v>
      </c>
      <c r="G11" s="247" t="s">
        <v>281</v>
      </c>
      <c r="H11" s="248"/>
      <c r="I11" s="249"/>
      <c r="J11" s="164">
        <v>2124109.58</v>
      </c>
      <c r="K11" s="164">
        <v>4579180</v>
      </c>
      <c r="L11" s="164">
        <v>2316677.91</v>
      </c>
      <c r="M11" s="164">
        <f>L11/K11*100</f>
        <v>50.591544992771631</v>
      </c>
      <c r="N11" s="164">
        <f>L11/J11*100</f>
        <v>109.06583783685963</v>
      </c>
      <c r="Q11" s="193"/>
    </row>
    <row r="12" spans="2:17" ht="18.600000000000001" customHeight="1" x14ac:dyDescent="0.2">
      <c r="B12" s="261" t="s">
        <v>188</v>
      </c>
      <c r="C12" s="262"/>
      <c r="D12" s="262"/>
      <c r="E12" s="263"/>
      <c r="F12" s="195">
        <v>53082</v>
      </c>
      <c r="G12" s="261" t="s">
        <v>200</v>
      </c>
      <c r="H12" s="262"/>
      <c r="I12" s="263"/>
      <c r="J12" s="196">
        <v>2124109.58</v>
      </c>
      <c r="K12" s="196">
        <v>4579180</v>
      </c>
      <c r="L12" s="196">
        <v>2316677.91</v>
      </c>
      <c r="M12" s="196">
        <f>L12/K12*100</f>
        <v>50.591544992771631</v>
      </c>
      <c r="N12" s="196">
        <f>L12/J12*100</f>
        <v>109.06583783685963</v>
      </c>
    </row>
    <row r="13" spans="2:17" ht="18.600000000000001" customHeight="1" x14ac:dyDescent="0.2">
      <c r="B13" s="241"/>
      <c r="C13" s="242"/>
      <c r="D13" s="242"/>
      <c r="E13" s="243"/>
      <c r="F13" s="132">
        <v>311</v>
      </c>
      <c r="G13" s="256" t="s">
        <v>201</v>
      </c>
      <c r="H13" s="257"/>
      <c r="I13" s="258"/>
      <c r="J13" s="119">
        <v>1769601.59</v>
      </c>
      <c r="K13" s="120">
        <v>3684000</v>
      </c>
      <c r="L13" s="119">
        <f>+L14</f>
        <v>1849839.39</v>
      </c>
      <c r="M13" s="121">
        <f>L13/K13*100</f>
        <v>50.212795602605865</v>
      </c>
      <c r="N13" s="121">
        <f>L13/J13*100</f>
        <v>104.53422965109338</v>
      </c>
    </row>
    <row r="14" spans="2:17" ht="15" customHeight="1" x14ac:dyDescent="0.2">
      <c r="B14" s="241"/>
      <c r="C14" s="242"/>
      <c r="D14" s="242"/>
      <c r="E14" s="243"/>
      <c r="F14" s="133">
        <v>3111</v>
      </c>
      <c r="G14" s="241" t="s">
        <v>202</v>
      </c>
      <c r="H14" s="242"/>
      <c r="I14" s="243"/>
      <c r="J14" s="122">
        <v>1769601.59</v>
      </c>
      <c r="K14" s="123"/>
      <c r="L14" s="122">
        <v>1849839.39</v>
      </c>
      <c r="M14" s="124"/>
      <c r="N14" s="124"/>
    </row>
    <row r="15" spans="2:17" ht="27.2" customHeight="1" x14ac:dyDescent="0.2">
      <c r="B15" s="241"/>
      <c r="C15" s="242"/>
      <c r="D15" s="242"/>
      <c r="E15" s="243"/>
      <c r="F15" s="132">
        <v>312</v>
      </c>
      <c r="G15" s="256" t="s">
        <v>203</v>
      </c>
      <c r="H15" s="257"/>
      <c r="I15" s="258"/>
      <c r="J15" s="119">
        <v>55711.29</v>
      </c>
      <c r="K15" s="120">
        <v>143200</v>
      </c>
      <c r="L15" s="119">
        <f>+L16</f>
        <v>46500</v>
      </c>
      <c r="M15" s="121">
        <f>L15/K15*100</f>
        <v>32.472067039106143</v>
      </c>
      <c r="N15" s="121">
        <f>L15/J15*100</f>
        <v>83.466026365571494</v>
      </c>
    </row>
    <row r="16" spans="2:17" ht="22.35" customHeight="1" x14ac:dyDescent="0.2">
      <c r="B16" s="241"/>
      <c r="C16" s="242"/>
      <c r="D16" s="242"/>
      <c r="E16" s="243"/>
      <c r="F16" s="133">
        <v>3121</v>
      </c>
      <c r="G16" s="241" t="s">
        <v>203</v>
      </c>
      <c r="H16" s="242"/>
      <c r="I16" s="243"/>
      <c r="J16" s="122">
        <v>55711.29</v>
      </c>
      <c r="K16" s="123"/>
      <c r="L16" s="122">
        <v>46500</v>
      </c>
      <c r="M16" s="124"/>
      <c r="N16" s="124"/>
    </row>
    <row r="17" spans="2:14" ht="22.35" customHeight="1" x14ac:dyDescent="0.2">
      <c r="B17" s="241"/>
      <c r="C17" s="242"/>
      <c r="D17" s="242"/>
      <c r="E17" s="243"/>
      <c r="F17" s="132">
        <v>313</v>
      </c>
      <c r="G17" s="256" t="s">
        <v>204</v>
      </c>
      <c r="H17" s="257"/>
      <c r="I17" s="258"/>
      <c r="J17" s="119">
        <v>291984.2</v>
      </c>
      <c r="K17" s="120">
        <v>608480</v>
      </c>
      <c r="L17" s="119">
        <f>SUM(L18:L19)</f>
        <v>305504.52</v>
      </c>
      <c r="M17" s="121">
        <f>L17/K17*100</f>
        <v>50.20781619773863</v>
      </c>
      <c r="N17" s="121">
        <f>L17/J17*100</f>
        <v>104.63049712963921</v>
      </c>
    </row>
    <row r="18" spans="2:14" ht="22.35" customHeight="1" x14ac:dyDescent="0.2">
      <c r="B18" s="170"/>
      <c r="C18" s="171"/>
      <c r="D18" s="171"/>
      <c r="E18" s="172"/>
      <c r="F18" s="133">
        <v>3132</v>
      </c>
      <c r="G18" s="241" t="s">
        <v>204</v>
      </c>
      <c r="H18" s="242"/>
      <c r="I18" s="243"/>
      <c r="J18" s="122">
        <v>291984.2</v>
      </c>
      <c r="K18" s="123"/>
      <c r="L18" s="122">
        <v>304821.95</v>
      </c>
      <c r="M18" s="124"/>
      <c r="N18" s="124"/>
    </row>
    <row r="19" spans="2:14" ht="22.35" customHeight="1" x14ac:dyDescent="0.2">
      <c r="B19" s="241"/>
      <c r="C19" s="242"/>
      <c r="D19" s="242"/>
      <c r="E19" s="243"/>
      <c r="F19" s="133">
        <v>3133</v>
      </c>
      <c r="G19" s="241" t="s">
        <v>204</v>
      </c>
      <c r="H19" s="242"/>
      <c r="I19" s="243"/>
      <c r="J19" s="122">
        <v>0</v>
      </c>
      <c r="K19" s="123"/>
      <c r="L19" s="122">
        <v>682.57</v>
      </c>
      <c r="M19" s="124"/>
      <c r="N19" s="124"/>
    </row>
    <row r="20" spans="2:14" ht="22.35" customHeight="1" x14ac:dyDescent="0.2">
      <c r="B20" s="134"/>
      <c r="C20" s="135"/>
      <c r="D20" s="135"/>
      <c r="E20" s="136"/>
      <c r="F20" s="132">
        <v>323</v>
      </c>
      <c r="G20" s="256" t="s">
        <v>6</v>
      </c>
      <c r="H20" s="257"/>
      <c r="I20" s="258"/>
      <c r="J20" s="119">
        <v>0</v>
      </c>
      <c r="K20" s="120">
        <v>81400</v>
      </c>
      <c r="L20" s="119">
        <f>+L21+L22</f>
        <v>71819.69</v>
      </c>
      <c r="M20" s="121">
        <f>L20/K20*100</f>
        <v>88.230577395577399</v>
      </c>
      <c r="N20" s="207" t="s">
        <v>196</v>
      </c>
    </row>
    <row r="21" spans="2:14" ht="22.35" customHeight="1" x14ac:dyDescent="0.2">
      <c r="B21" s="170"/>
      <c r="C21" s="173"/>
      <c r="D21" s="173"/>
      <c r="E21" s="174"/>
      <c r="F21" s="133">
        <v>3236</v>
      </c>
      <c r="G21" s="241" t="s">
        <v>285</v>
      </c>
      <c r="H21" s="273"/>
      <c r="I21" s="274"/>
      <c r="J21" s="122">
        <v>0</v>
      </c>
      <c r="K21" s="123"/>
      <c r="L21" s="122">
        <v>400</v>
      </c>
      <c r="M21" s="124"/>
      <c r="N21" s="124"/>
    </row>
    <row r="22" spans="2:14" ht="22.35" customHeight="1" x14ac:dyDescent="0.2">
      <c r="B22" s="134"/>
      <c r="C22" s="135"/>
      <c r="D22" s="135"/>
      <c r="E22" s="136"/>
      <c r="F22" s="133">
        <v>3237</v>
      </c>
      <c r="G22" s="241" t="s">
        <v>205</v>
      </c>
      <c r="H22" s="242"/>
      <c r="I22" s="243"/>
      <c r="J22" s="122">
        <v>0</v>
      </c>
      <c r="K22" s="123"/>
      <c r="L22" s="122">
        <v>71419.69</v>
      </c>
      <c r="M22" s="124"/>
      <c r="N22" s="124"/>
    </row>
    <row r="23" spans="2:14" ht="22.35" customHeight="1" x14ac:dyDescent="0.2">
      <c r="B23" s="134"/>
      <c r="C23" s="286"/>
      <c r="D23" s="286"/>
      <c r="E23" s="287"/>
      <c r="F23" s="132">
        <v>329</v>
      </c>
      <c r="G23" s="256" t="s">
        <v>206</v>
      </c>
      <c r="H23" s="257"/>
      <c r="I23" s="258"/>
      <c r="J23" s="119">
        <v>6812.5</v>
      </c>
      <c r="K23" s="120">
        <v>39100</v>
      </c>
      <c r="L23" s="119">
        <f>SUM(L24:L25)</f>
        <v>27542.79</v>
      </c>
      <c r="M23" s="121">
        <f>L23/K23*100</f>
        <v>70.441918158567773</v>
      </c>
      <c r="N23" s="121">
        <f>L23/J23*100</f>
        <v>404.29783486238529</v>
      </c>
    </row>
    <row r="24" spans="2:14" ht="22.35" customHeight="1" x14ac:dyDescent="0.2">
      <c r="B24" s="170"/>
      <c r="C24" s="173"/>
      <c r="D24" s="173"/>
      <c r="E24" s="174"/>
      <c r="F24" s="133">
        <v>3295</v>
      </c>
      <c r="G24" s="241" t="s">
        <v>39</v>
      </c>
      <c r="H24" s="242"/>
      <c r="I24" s="243"/>
      <c r="J24" s="122">
        <v>6812.5</v>
      </c>
      <c r="K24" s="123"/>
      <c r="L24" s="122">
        <v>8737.5</v>
      </c>
      <c r="M24" s="124"/>
      <c r="N24" s="124"/>
    </row>
    <row r="25" spans="2:14" ht="22.35" customHeight="1" x14ac:dyDescent="0.2">
      <c r="B25" s="170"/>
      <c r="C25" s="173"/>
      <c r="D25" s="173"/>
      <c r="E25" s="174"/>
      <c r="F25" s="133">
        <v>3296</v>
      </c>
      <c r="G25" s="241" t="s">
        <v>286</v>
      </c>
      <c r="H25" s="242"/>
      <c r="I25" s="243"/>
      <c r="J25" s="122">
        <v>0</v>
      </c>
      <c r="K25" s="123"/>
      <c r="L25" s="122">
        <v>18805.29</v>
      </c>
      <c r="M25" s="124"/>
      <c r="N25" s="124"/>
    </row>
    <row r="26" spans="2:14" ht="22.35" customHeight="1" x14ac:dyDescent="0.2">
      <c r="B26" s="170"/>
      <c r="C26" s="173"/>
      <c r="D26" s="173"/>
      <c r="E26" s="174"/>
      <c r="F26" s="132">
        <v>343</v>
      </c>
      <c r="G26" s="256" t="s">
        <v>287</v>
      </c>
      <c r="H26" s="277"/>
      <c r="I26" s="278"/>
      <c r="J26" s="119">
        <v>0</v>
      </c>
      <c r="K26" s="120">
        <v>23000</v>
      </c>
      <c r="L26" s="119">
        <f>+L27</f>
        <v>15471.52</v>
      </c>
      <c r="M26" s="121">
        <f>L26/K26*100</f>
        <v>67.267478260869566</v>
      </c>
      <c r="N26" s="207" t="s">
        <v>196</v>
      </c>
    </row>
    <row r="27" spans="2:14" ht="21.6" customHeight="1" x14ac:dyDescent="0.2">
      <c r="B27" s="241"/>
      <c r="C27" s="242"/>
      <c r="D27" s="242"/>
      <c r="E27" s="243"/>
      <c r="F27" s="133">
        <v>3433</v>
      </c>
      <c r="G27" s="241" t="s">
        <v>286</v>
      </c>
      <c r="H27" s="242"/>
      <c r="I27" s="243"/>
      <c r="J27" s="122">
        <v>0</v>
      </c>
      <c r="K27" s="123"/>
      <c r="L27" s="122">
        <v>15471.52</v>
      </c>
      <c r="M27" s="124"/>
      <c r="N27" s="124"/>
    </row>
    <row r="28" spans="2:14" ht="13.15" customHeight="1" x14ac:dyDescent="0.2">
      <c r="B28" s="253" t="s">
        <v>207</v>
      </c>
      <c r="C28" s="254"/>
      <c r="D28" s="254"/>
      <c r="E28" s="254"/>
      <c r="F28" s="254"/>
      <c r="G28" s="254"/>
      <c r="H28" s="254"/>
      <c r="I28" s="255"/>
      <c r="J28" s="137">
        <f>+J13+J15+J17+J20+J23+J26</f>
        <v>2124109.58</v>
      </c>
      <c r="K28" s="137">
        <f>+K13+K15+K17+K20+K23+K26</f>
        <v>4579180</v>
      </c>
      <c r="L28" s="137">
        <f>+L13+L15+L17+L20+L23+L26</f>
        <v>2316677.91</v>
      </c>
      <c r="M28" s="121">
        <f>L28/K28*100</f>
        <v>50.591544992771631</v>
      </c>
      <c r="N28" s="121">
        <f>L28/J28*100</f>
        <v>109.06583783685963</v>
      </c>
    </row>
    <row r="29" spans="2:14" ht="22.9" customHeight="1" x14ac:dyDescent="0.2">
      <c r="B29" s="125"/>
      <c r="C29" s="126"/>
      <c r="D29" s="127"/>
      <c r="E29" s="126"/>
      <c r="F29" s="127"/>
      <c r="G29" s="127"/>
      <c r="H29" s="126"/>
      <c r="I29" s="128"/>
      <c r="J29" s="123"/>
      <c r="K29" s="123"/>
      <c r="L29" s="129"/>
      <c r="M29" s="124"/>
      <c r="N29" s="124"/>
    </row>
    <row r="30" spans="2:14" ht="27.6" customHeight="1" x14ac:dyDescent="0.2">
      <c r="B30" s="247" t="s">
        <v>199</v>
      </c>
      <c r="C30" s="248"/>
      <c r="D30" s="248"/>
      <c r="E30" s="249"/>
      <c r="F30" s="163" t="s">
        <v>209</v>
      </c>
      <c r="G30" s="247" t="s">
        <v>210</v>
      </c>
      <c r="H30" s="248"/>
      <c r="I30" s="249"/>
      <c r="J30" s="164">
        <v>67098</v>
      </c>
      <c r="K30" s="164">
        <v>144592.56</v>
      </c>
      <c r="L30" s="164">
        <v>72296.28</v>
      </c>
      <c r="M30" s="164">
        <f>L30/K30*100</f>
        <v>50</v>
      </c>
      <c r="N30" s="164">
        <f>L30/J30*100</f>
        <v>107.74729500134133</v>
      </c>
    </row>
    <row r="31" spans="2:14" ht="27.6" customHeight="1" x14ac:dyDescent="0.2">
      <c r="B31" s="261" t="s">
        <v>188</v>
      </c>
      <c r="C31" s="262"/>
      <c r="D31" s="262"/>
      <c r="E31" s="263"/>
      <c r="F31" s="197" t="s">
        <v>211</v>
      </c>
      <c r="G31" s="261" t="s">
        <v>212</v>
      </c>
      <c r="H31" s="262"/>
      <c r="I31" s="263"/>
      <c r="J31" s="196">
        <v>67098</v>
      </c>
      <c r="K31" s="196">
        <v>144592.56</v>
      </c>
      <c r="L31" s="196">
        <v>72296.28</v>
      </c>
      <c r="M31" s="196">
        <f>L31/K31*100</f>
        <v>50</v>
      </c>
      <c r="N31" s="196">
        <f>L31/J31*100</f>
        <v>107.74729500134133</v>
      </c>
    </row>
    <row r="32" spans="2:14" ht="27.6" customHeight="1" x14ac:dyDescent="0.2">
      <c r="B32" s="256"/>
      <c r="C32" s="257"/>
      <c r="D32" s="257"/>
      <c r="E32" s="258"/>
      <c r="F32" s="132">
        <v>321</v>
      </c>
      <c r="G32" s="256" t="s">
        <v>2</v>
      </c>
      <c r="H32" s="257"/>
      <c r="I32" s="258"/>
      <c r="J32" s="119">
        <f>+J33+J34</f>
        <v>3822.86</v>
      </c>
      <c r="K32" s="120">
        <v>13542.56</v>
      </c>
      <c r="L32" s="119">
        <f>SUM(L33:L34)</f>
        <v>8157.45</v>
      </c>
      <c r="M32" s="121">
        <f>L32/K32*100</f>
        <v>60.235657069269031</v>
      </c>
      <c r="N32" s="121">
        <f>L32/J32*100</f>
        <v>213.38605128097811</v>
      </c>
    </row>
    <row r="33" spans="2:14" ht="25.15" customHeight="1" x14ac:dyDescent="0.2">
      <c r="B33" s="241"/>
      <c r="C33" s="242"/>
      <c r="D33" s="242"/>
      <c r="E33" s="243"/>
      <c r="F33" s="133">
        <v>3211</v>
      </c>
      <c r="G33" s="241" t="s">
        <v>5</v>
      </c>
      <c r="H33" s="242"/>
      <c r="I33" s="243"/>
      <c r="J33" s="122">
        <v>2722.86</v>
      </c>
      <c r="K33" s="123"/>
      <c r="L33" s="122">
        <v>5257.45</v>
      </c>
      <c r="M33" s="124"/>
      <c r="N33" s="124"/>
    </row>
    <row r="34" spans="2:14" ht="25.15" customHeight="1" x14ac:dyDescent="0.2">
      <c r="B34" s="241"/>
      <c r="C34" s="242"/>
      <c r="D34" s="242"/>
      <c r="E34" s="243"/>
      <c r="F34" s="138" t="s">
        <v>24</v>
      </c>
      <c r="G34" s="241" t="s">
        <v>25</v>
      </c>
      <c r="H34" s="242"/>
      <c r="I34" s="243"/>
      <c r="J34" s="122">
        <v>1100</v>
      </c>
      <c r="K34" s="123"/>
      <c r="L34" s="122">
        <v>2900</v>
      </c>
      <c r="M34" s="124"/>
      <c r="N34" s="124"/>
    </row>
    <row r="35" spans="2:14" ht="23.45" customHeight="1" x14ac:dyDescent="0.2">
      <c r="B35" s="241"/>
      <c r="C35" s="242"/>
      <c r="D35" s="242"/>
      <c r="E35" s="243"/>
      <c r="F35" s="132">
        <v>322</v>
      </c>
      <c r="G35" s="256" t="s">
        <v>213</v>
      </c>
      <c r="H35" s="257"/>
      <c r="I35" s="258"/>
      <c r="J35" s="119">
        <f>SUM(J36:J39)</f>
        <v>24368.440000000002</v>
      </c>
      <c r="K35" s="120">
        <v>51500</v>
      </c>
      <c r="L35" s="119">
        <f>SUM(L36:L39)</f>
        <v>22439.32</v>
      </c>
      <c r="M35" s="121">
        <f>L35/K35*100</f>
        <v>43.571495145631069</v>
      </c>
      <c r="N35" s="121">
        <f>L35/J35*100</f>
        <v>92.083530993366821</v>
      </c>
    </row>
    <row r="36" spans="2:14" ht="33" customHeight="1" x14ac:dyDescent="0.2">
      <c r="B36" s="241"/>
      <c r="C36" s="242"/>
      <c r="D36" s="242"/>
      <c r="E36" s="243"/>
      <c r="F36" s="138" t="s">
        <v>32</v>
      </c>
      <c r="G36" s="241" t="s">
        <v>33</v>
      </c>
      <c r="H36" s="242"/>
      <c r="I36" s="243"/>
      <c r="J36" s="122">
        <v>11548.03</v>
      </c>
      <c r="K36" s="123"/>
      <c r="L36" s="122">
        <v>11627.53</v>
      </c>
      <c r="M36" s="124"/>
      <c r="N36" s="124"/>
    </row>
    <row r="37" spans="2:14" ht="20.45" customHeight="1" x14ac:dyDescent="0.2">
      <c r="B37" s="241"/>
      <c r="C37" s="242"/>
      <c r="D37" s="242"/>
      <c r="E37" s="243"/>
      <c r="F37" s="138" t="s">
        <v>34</v>
      </c>
      <c r="G37" s="241" t="s">
        <v>35</v>
      </c>
      <c r="H37" s="242"/>
      <c r="I37" s="243"/>
      <c r="J37" s="122">
        <v>11280.41</v>
      </c>
      <c r="K37" s="123"/>
      <c r="L37" s="122">
        <v>5883.28</v>
      </c>
      <c r="M37" s="124"/>
      <c r="N37" s="124"/>
    </row>
    <row r="38" spans="2:14" ht="20.45" customHeight="1" x14ac:dyDescent="0.2">
      <c r="B38" s="170"/>
      <c r="C38" s="171"/>
      <c r="D38" s="171"/>
      <c r="E38" s="172"/>
      <c r="F38" s="133">
        <v>3225</v>
      </c>
      <c r="G38" s="241" t="s">
        <v>214</v>
      </c>
      <c r="H38" s="242"/>
      <c r="I38" s="243"/>
      <c r="J38" s="122">
        <v>1040</v>
      </c>
      <c r="K38" s="123"/>
      <c r="L38" s="122">
        <v>4639.51</v>
      </c>
      <c r="M38" s="124"/>
      <c r="N38" s="124"/>
    </row>
    <row r="39" spans="2:14" ht="21.6" customHeight="1" x14ac:dyDescent="0.2">
      <c r="B39" s="241"/>
      <c r="C39" s="242"/>
      <c r="D39" s="242"/>
      <c r="E39" s="243"/>
      <c r="F39" s="133">
        <v>3227</v>
      </c>
      <c r="G39" s="241" t="s">
        <v>288</v>
      </c>
      <c r="H39" s="242"/>
      <c r="I39" s="243"/>
      <c r="J39" s="122">
        <v>500</v>
      </c>
      <c r="K39" s="123"/>
      <c r="L39" s="122">
        <v>289</v>
      </c>
      <c r="M39" s="124"/>
      <c r="N39" s="124"/>
    </row>
    <row r="40" spans="2:14" ht="14.45" customHeight="1" x14ac:dyDescent="0.2">
      <c r="B40" s="241"/>
      <c r="C40" s="242"/>
      <c r="D40" s="242"/>
      <c r="E40" s="243"/>
      <c r="F40" s="132">
        <v>323</v>
      </c>
      <c r="G40" s="256" t="s">
        <v>6</v>
      </c>
      <c r="H40" s="257"/>
      <c r="I40" s="258"/>
      <c r="J40" s="119">
        <f>SUM(J41:J47)</f>
        <v>31425.829999999998</v>
      </c>
      <c r="K40" s="120">
        <v>66750</v>
      </c>
      <c r="L40" s="119">
        <f>SUM(L41:L47)</f>
        <v>35285.81</v>
      </c>
      <c r="M40" s="121">
        <f>L40/K40*100</f>
        <v>52.862636704119851</v>
      </c>
      <c r="N40" s="121">
        <f>L40/J40*100</f>
        <v>112.28282594286291</v>
      </c>
    </row>
    <row r="41" spans="2:14" ht="21.6" customHeight="1" x14ac:dyDescent="0.2">
      <c r="B41" s="241"/>
      <c r="C41" s="242"/>
      <c r="D41" s="242"/>
      <c r="E41" s="243"/>
      <c r="F41" s="138" t="s">
        <v>36</v>
      </c>
      <c r="G41" s="241" t="s">
        <v>37</v>
      </c>
      <c r="H41" s="242"/>
      <c r="I41" s="243"/>
      <c r="J41" s="122">
        <v>3847.96</v>
      </c>
      <c r="K41" s="123"/>
      <c r="L41" s="122">
        <v>3818.16</v>
      </c>
      <c r="M41" s="124"/>
      <c r="N41" s="124"/>
    </row>
    <row r="42" spans="2:14" ht="30.75" customHeight="1" x14ac:dyDescent="0.2">
      <c r="B42" s="241"/>
      <c r="C42" s="242"/>
      <c r="D42" s="242"/>
      <c r="E42" s="243"/>
      <c r="F42" s="138" t="s">
        <v>13</v>
      </c>
      <c r="G42" s="241" t="s">
        <v>14</v>
      </c>
      <c r="H42" s="242"/>
      <c r="I42" s="243"/>
      <c r="J42" s="122">
        <v>4183.38</v>
      </c>
      <c r="K42" s="123"/>
      <c r="L42" s="122">
        <v>8500</v>
      </c>
      <c r="M42" s="124"/>
      <c r="N42" s="124"/>
    </row>
    <row r="43" spans="2:14" ht="20.45" customHeight="1" x14ac:dyDescent="0.2">
      <c r="B43" s="241"/>
      <c r="C43" s="242"/>
      <c r="D43" s="242"/>
      <c r="E43" s="243"/>
      <c r="F43" s="138" t="s">
        <v>27</v>
      </c>
      <c r="G43" s="241" t="s">
        <v>38</v>
      </c>
      <c r="H43" s="242"/>
      <c r="I43" s="243"/>
      <c r="J43" s="122">
        <v>13353.01</v>
      </c>
      <c r="K43" s="123"/>
      <c r="L43" s="122">
        <v>16433.39</v>
      </c>
      <c r="M43" s="124"/>
      <c r="N43" s="124"/>
    </row>
    <row r="44" spans="2:14" ht="21" customHeight="1" x14ac:dyDescent="0.2">
      <c r="B44" s="241"/>
      <c r="C44" s="242"/>
      <c r="D44" s="242"/>
      <c r="E44" s="243"/>
      <c r="F44" s="138" t="s">
        <v>28</v>
      </c>
      <c r="G44" s="241" t="s">
        <v>42</v>
      </c>
      <c r="H44" s="242"/>
      <c r="I44" s="243"/>
      <c r="J44" s="122">
        <v>1000</v>
      </c>
      <c r="K44" s="123"/>
      <c r="L44" s="122">
        <v>0</v>
      </c>
      <c r="M44" s="124"/>
      <c r="N44" s="124"/>
    </row>
    <row r="45" spans="2:14" ht="21.6" customHeight="1" x14ac:dyDescent="0.2">
      <c r="B45" s="241"/>
      <c r="C45" s="242"/>
      <c r="D45" s="242"/>
      <c r="E45" s="243"/>
      <c r="F45" s="138" t="s">
        <v>9</v>
      </c>
      <c r="G45" s="241" t="s">
        <v>10</v>
      </c>
      <c r="H45" s="242"/>
      <c r="I45" s="243"/>
      <c r="J45" s="122">
        <v>2914.6</v>
      </c>
      <c r="K45" s="123"/>
      <c r="L45" s="122">
        <v>1718.75</v>
      </c>
      <c r="M45" s="124"/>
      <c r="N45" s="124"/>
    </row>
    <row r="46" spans="2:14" ht="13.15" customHeight="1" x14ac:dyDescent="0.2">
      <c r="B46" s="241"/>
      <c r="C46" s="242"/>
      <c r="D46" s="242"/>
      <c r="E46" s="243"/>
      <c r="F46" s="138" t="s">
        <v>18</v>
      </c>
      <c r="G46" s="241" t="s">
        <v>19</v>
      </c>
      <c r="H46" s="242"/>
      <c r="I46" s="243"/>
      <c r="J46" s="122">
        <v>2126.88</v>
      </c>
      <c r="K46" s="123"/>
      <c r="L46" s="122">
        <v>3382.51</v>
      </c>
      <c r="M46" s="124"/>
      <c r="N46" s="124"/>
    </row>
    <row r="47" spans="2:14" ht="16.350000000000001" customHeight="1" x14ac:dyDescent="0.2">
      <c r="B47" s="241"/>
      <c r="C47" s="242"/>
      <c r="D47" s="242"/>
      <c r="E47" s="243"/>
      <c r="F47" s="138" t="s">
        <v>11</v>
      </c>
      <c r="G47" s="241" t="s">
        <v>12</v>
      </c>
      <c r="H47" s="242"/>
      <c r="I47" s="243"/>
      <c r="J47" s="122">
        <v>4000</v>
      </c>
      <c r="K47" s="123"/>
      <c r="L47" s="122">
        <v>1433</v>
      </c>
      <c r="M47" s="124"/>
      <c r="N47" s="124"/>
    </row>
    <row r="48" spans="2:14" ht="25.9" customHeight="1" x14ac:dyDescent="0.2">
      <c r="B48" s="134"/>
      <c r="C48" s="275"/>
      <c r="D48" s="275"/>
      <c r="E48" s="276"/>
      <c r="F48" s="132">
        <v>329</v>
      </c>
      <c r="G48" s="256" t="s">
        <v>20</v>
      </c>
      <c r="H48" s="257"/>
      <c r="I48" s="258"/>
      <c r="J48" s="119">
        <f>+J49</f>
        <v>5512.47</v>
      </c>
      <c r="K48" s="120">
        <v>7500</v>
      </c>
      <c r="L48" s="119">
        <f>+L49</f>
        <v>3667.5</v>
      </c>
      <c r="M48" s="121">
        <f>L48/K48*100</f>
        <v>48.9</v>
      </c>
      <c r="N48" s="121">
        <f>L48/J48*100</f>
        <v>66.530974318227578</v>
      </c>
    </row>
    <row r="49" spans="2:14" ht="25.9" customHeight="1" x14ac:dyDescent="0.2">
      <c r="B49" s="241"/>
      <c r="C49" s="242"/>
      <c r="D49" s="242"/>
      <c r="E49" s="243"/>
      <c r="F49" s="138" t="s">
        <v>8</v>
      </c>
      <c r="G49" s="241" t="s">
        <v>20</v>
      </c>
      <c r="H49" s="242"/>
      <c r="I49" s="243"/>
      <c r="J49" s="122">
        <v>5512.47</v>
      </c>
      <c r="K49" s="123"/>
      <c r="L49" s="122">
        <v>3667.5</v>
      </c>
      <c r="M49" s="124"/>
      <c r="N49" s="124"/>
    </row>
    <row r="50" spans="2:14" ht="22.9" customHeight="1" x14ac:dyDescent="0.2">
      <c r="B50" s="241"/>
      <c r="C50" s="242"/>
      <c r="D50" s="242"/>
      <c r="E50" s="243"/>
      <c r="F50" s="132">
        <v>343</v>
      </c>
      <c r="G50" s="256" t="s">
        <v>21</v>
      </c>
      <c r="H50" s="257"/>
      <c r="I50" s="258"/>
      <c r="J50" s="119">
        <f>+J51</f>
        <v>1968.4</v>
      </c>
      <c r="K50" s="120">
        <v>5300</v>
      </c>
      <c r="L50" s="119">
        <f>+L51</f>
        <v>2746.2</v>
      </c>
      <c r="M50" s="121">
        <f>L50/K50*100</f>
        <v>51.815094339622632</v>
      </c>
      <c r="N50" s="121">
        <f>L50/J50*100</f>
        <v>139.51432635643158</v>
      </c>
    </row>
    <row r="51" spans="2:14" ht="31.9" customHeight="1" x14ac:dyDescent="0.2">
      <c r="B51" s="241"/>
      <c r="C51" s="242"/>
      <c r="D51" s="242"/>
      <c r="E51" s="243"/>
      <c r="F51" s="138" t="s">
        <v>22</v>
      </c>
      <c r="G51" s="241" t="s">
        <v>23</v>
      </c>
      <c r="H51" s="242"/>
      <c r="I51" s="243"/>
      <c r="J51" s="122">
        <v>1968.4</v>
      </c>
      <c r="K51" s="123"/>
      <c r="L51" s="122">
        <v>2746.2</v>
      </c>
      <c r="M51" s="124"/>
      <c r="N51" s="124"/>
    </row>
    <row r="52" spans="2:14" ht="13.15" customHeight="1" x14ac:dyDescent="0.2">
      <c r="B52" s="253" t="s">
        <v>207</v>
      </c>
      <c r="C52" s="254"/>
      <c r="D52" s="254"/>
      <c r="E52" s="254"/>
      <c r="F52" s="254"/>
      <c r="G52" s="254"/>
      <c r="H52" s="254"/>
      <c r="I52" s="255"/>
      <c r="J52" s="137">
        <f>+J32+J35+J40+J48+J50</f>
        <v>67098</v>
      </c>
      <c r="K52" s="137">
        <f>+K32+K35+K40+K48+K50</f>
        <v>144592.56</v>
      </c>
      <c r="L52" s="119">
        <f>+L32+L35+L40+L48+L50</f>
        <v>72296.28</v>
      </c>
      <c r="M52" s="121">
        <f>L52/K52*100</f>
        <v>50</v>
      </c>
      <c r="N52" s="121">
        <f>L52/J52*100</f>
        <v>107.74729500134133</v>
      </c>
    </row>
    <row r="53" spans="2:14" ht="26.45" customHeight="1" x14ac:dyDescent="0.2">
      <c r="B53" s="244"/>
      <c r="C53" s="245"/>
      <c r="D53" s="245"/>
      <c r="E53" s="245"/>
      <c r="F53" s="245"/>
      <c r="G53" s="245"/>
      <c r="H53" s="245"/>
      <c r="I53" s="246"/>
      <c r="J53" s="137"/>
      <c r="K53" s="137"/>
      <c r="L53" s="119"/>
      <c r="M53" s="121"/>
      <c r="N53" s="121"/>
    </row>
    <row r="54" spans="2:14" ht="26.45" customHeight="1" x14ac:dyDescent="0.2">
      <c r="B54" s="247" t="s">
        <v>199</v>
      </c>
      <c r="C54" s="248"/>
      <c r="D54" s="248"/>
      <c r="E54" s="249"/>
      <c r="F54" s="163" t="s">
        <v>215</v>
      </c>
      <c r="G54" s="247" t="s">
        <v>216</v>
      </c>
      <c r="H54" s="248"/>
      <c r="I54" s="249"/>
      <c r="J54" s="164">
        <v>155431.72</v>
      </c>
      <c r="K54" s="164">
        <v>452955.48</v>
      </c>
      <c r="L54" s="164">
        <v>235499.67</v>
      </c>
      <c r="M54" s="164">
        <f>L54/K54*100</f>
        <v>51.991791776092434</v>
      </c>
      <c r="N54" s="164">
        <f>L54/J54*100</f>
        <v>151.51326254383596</v>
      </c>
    </row>
    <row r="55" spans="2:14" ht="26.45" customHeight="1" x14ac:dyDescent="0.2">
      <c r="B55" s="261" t="s">
        <v>188</v>
      </c>
      <c r="C55" s="262"/>
      <c r="D55" s="262"/>
      <c r="E55" s="263"/>
      <c r="F55" s="197" t="s">
        <v>211</v>
      </c>
      <c r="G55" s="261" t="s">
        <v>212</v>
      </c>
      <c r="H55" s="262"/>
      <c r="I55" s="263"/>
      <c r="J55" s="196">
        <v>155431.72</v>
      </c>
      <c r="K55" s="196">
        <v>452955.48</v>
      </c>
      <c r="L55" s="196">
        <v>235499.67</v>
      </c>
      <c r="M55" s="196">
        <f>L55/K55*100</f>
        <v>51.991791776092434</v>
      </c>
      <c r="N55" s="196">
        <f>L55/J55*100</f>
        <v>151.51326254383596</v>
      </c>
    </row>
    <row r="56" spans="2:14" ht="19.899999999999999" customHeight="1" x14ac:dyDescent="0.2">
      <c r="B56" s="256"/>
      <c r="C56" s="257"/>
      <c r="D56" s="257"/>
      <c r="E56" s="258"/>
      <c r="F56" s="132">
        <v>321</v>
      </c>
      <c r="G56" s="256" t="s">
        <v>2</v>
      </c>
      <c r="H56" s="257"/>
      <c r="I56" s="258"/>
      <c r="J56" s="119">
        <f>+J57</f>
        <v>98125.98</v>
      </c>
      <c r="K56" s="120">
        <v>285407.48</v>
      </c>
      <c r="L56" s="119">
        <f>+L57</f>
        <v>143743.53</v>
      </c>
      <c r="M56" s="121">
        <f>L56/K56*100</f>
        <v>50.364317711645121</v>
      </c>
      <c r="N56" s="121">
        <f>L56/J56*100</f>
        <v>146.48875863456345</v>
      </c>
    </row>
    <row r="57" spans="2:14" ht="19.899999999999999" customHeight="1" x14ac:dyDescent="0.2">
      <c r="B57" s="241"/>
      <c r="C57" s="242"/>
      <c r="D57" s="242"/>
      <c r="E57" s="243"/>
      <c r="F57" s="133">
        <v>3212</v>
      </c>
      <c r="G57" s="241" t="s">
        <v>217</v>
      </c>
      <c r="H57" s="242"/>
      <c r="I57" s="243"/>
      <c r="J57" s="122">
        <v>98125.98</v>
      </c>
      <c r="K57" s="123"/>
      <c r="L57" s="122">
        <v>143743.53</v>
      </c>
      <c r="M57" s="124"/>
      <c r="N57" s="124"/>
    </row>
    <row r="58" spans="2:14" ht="23.45" customHeight="1" x14ac:dyDescent="0.2">
      <c r="B58" s="241"/>
      <c r="C58" s="242"/>
      <c r="D58" s="242"/>
      <c r="E58" s="243"/>
      <c r="F58" s="132">
        <v>322</v>
      </c>
      <c r="G58" s="256" t="s">
        <v>213</v>
      </c>
      <c r="H58" s="257"/>
      <c r="I58" s="258"/>
      <c r="J58" s="119">
        <f>+J59</f>
        <v>48983.74</v>
      </c>
      <c r="K58" s="120">
        <v>147000</v>
      </c>
      <c r="L58" s="119">
        <f>+L59</f>
        <v>88082.14</v>
      </c>
      <c r="M58" s="121">
        <f>L58/K58*100</f>
        <v>59.919823129251704</v>
      </c>
      <c r="N58" s="121">
        <f>L58/J58*100</f>
        <v>179.81913998400285</v>
      </c>
    </row>
    <row r="59" spans="2:14" ht="23.45" customHeight="1" x14ac:dyDescent="0.2">
      <c r="B59" s="241"/>
      <c r="C59" s="242"/>
      <c r="D59" s="242"/>
      <c r="E59" s="243"/>
      <c r="F59" s="133">
        <v>3223</v>
      </c>
      <c r="G59" s="241" t="s">
        <v>218</v>
      </c>
      <c r="H59" s="242"/>
      <c r="I59" s="243"/>
      <c r="J59" s="122">
        <v>48983.74</v>
      </c>
      <c r="K59" s="123"/>
      <c r="L59" s="122">
        <v>88082.14</v>
      </c>
      <c r="M59" s="124"/>
      <c r="N59" s="124"/>
    </row>
    <row r="60" spans="2:14" ht="23.45" customHeight="1" x14ac:dyDescent="0.2">
      <c r="B60" s="241"/>
      <c r="C60" s="242"/>
      <c r="D60" s="242"/>
      <c r="E60" s="243"/>
      <c r="F60" s="132">
        <v>323</v>
      </c>
      <c r="G60" s="256" t="s">
        <v>6</v>
      </c>
      <c r="H60" s="257"/>
      <c r="I60" s="258"/>
      <c r="J60" s="119">
        <f>+J61</f>
        <v>5000</v>
      </c>
      <c r="K60" s="120">
        <v>13200</v>
      </c>
      <c r="L60" s="119">
        <f>+L61</f>
        <v>0</v>
      </c>
      <c r="M60" s="121">
        <f>L60/K60*100</f>
        <v>0</v>
      </c>
      <c r="N60" s="121">
        <f>L60/J60*100</f>
        <v>0</v>
      </c>
    </row>
    <row r="61" spans="2:14" ht="23.45" customHeight="1" x14ac:dyDescent="0.2">
      <c r="B61" s="241"/>
      <c r="C61" s="242"/>
      <c r="D61" s="242"/>
      <c r="E61" s="243"/>
      <c r="F61" s="133">
        <v>3236</v>
      </c>
      <c r="G61" s="241" t="s">
        <v>219</v>
      </c>
      <c r="H61" s="242"/>
      <c r="I61" s="243"/>
      <c r="J61" s="122">
        <v>5000</v>
      </c>
      <c r="K61" s="123"/>
      <c r="L61" s="122">
        <v>0</v>
      </c>
      <c r="M61" s="124"/>
      <c r="N61" s="124"/>
    </row>
    <row r="62" spans="2:14" ht="24" customHeight="1" x14ac:dyDescent="0.2">
      <c r="B62" s="241"/>
      <c r="C62" s="242"/>
      <c r="D62" s="242"/>
      <c r="E62" s="243"/>
      <c r="F62" s="132">
        <v>329</v>
      </c>
      <c r="G62" s="256" t="s">
        <v>220</v>
      </c>
      <c r="H62" s="257"/>
      <c r="I62" s="258"/>
      <c r="J62" s="119">
        <f>+J63</f>
        <v>3322</v>
      </c>
      <c r="K62" s="120">
        <v>7348</v>
      </c>
      <c r="L62" s="119">
        <f>+L63</f>
        <v>3674</v>
      </c>
      <c r="M62" s="121">
        <f>L62/K62*100</f>
        <v>50</v>
      </c>
      <c r="N62" s="121">
        <f>L62/J62*100</f>
        <v>110.59602649006624</v>
      </c>
    </row>
    <row r="63" spans="2:14" ht="13.15" customHeight="1" x14ac:dyDescent="0.2">
      <c r="B63" s="241"/>
      <c r="C63" s="242"/>
      <c r="D63" s="242"/>
      <c r="E63" s="243"/>
      <c r="F63" s="133">
        <v>3292</v>
      </c>
      <c r="G63" s="241" t="s">
        <v>221</v>
      </c>
      <c r="H63" s="242"/>
      <c r="I63" s="243"/>
      <c r="J63" s="122">
        <v>3322</v>
      </c>
      <c r="K63" s="123"/>
      <c r="L63" s="122">
        <v>3674</v>
      </c>
      <c r="M63" s="124"/>
      <c r="N63" s="124"/>
    </row>
    <row r="64" spans="2:14" ht="13.15" customHeight="1" x14ac:dyDescent="0.2">
      <c r="B64" s="253" t="s">
        <v>207</v>
      </c>
      <c r="C64" s="254"/>
      <c r="D64" s="254"/>
      <c r="E64" s="254"/>
      <c r="F64" s="254"/>
      <c r="G64" s="254"/>
      <c r="H64" s="254"/>
      <c r="I64" s="255"/>
      <c r="J64" s="137">
        <f>+J56+J58+J60+J62</f>
        <v>155431.72</v>
      </c>
      <c r="K64" s="137">
        <f>+K56+K58+K60+K62</f>
        <v>452955.48</v>
      </c>
      <c r="L64" s="119">
        <f>+L56+L58+L60+L62</f>
        <v>235499.66999999998</v>
      </c>
      <c r="M64" s="121">
        <f>L64/K64*100</f>
        <v>51.991791776092434</v>
      </c>
      <c r="N64" s="121">
        <f>L64/J64*100</f>
        <v>151.51326254383594</v>
      </c>
    </row>
    <row r="65" spans="2:14" ht="21.6" customHeight="1" x14ac:dyDescent="0.2">
      <c r="B65" s="244"/>
      <c r="C65" s="245"/>
      <c r="D65" s="245"/>
      <c r="E65" s="245"/>
      <c r="F65" s="245"/>
      <c r="G65" s="245"/>
      <c r="H65" s="245"/>
      <c r="I65" s="246"/>
      <c r="J65" s="139"/>
      <c r="K65" s="139"/>
      <c r="L65" s="140"/>
      <c r="M65" s="141"/>
      <c r="N65" s="141"/>
    </row>
    <row r="66" spans="2:14" ht="21" customHeight="1" x14ac:dyDescent="0.2">
      <c r="B66" s="267" t="s">
        <v>198</v>
      </c>
      <c r="C66" s="268"/>
      <c r="D66" s="268"/>
      <c r="E66" s="269"/>
      <c r="F66" s="131">
        <v>2301</v>
      </c>
      <c r="G66" s="267" t="s">
        <v>273</v>
      </c>
      <c r="H66" s="268"/>
      <c r="I66" s="269"/>
      <c r="J66" s="264"/>
      <c r="K66" s="265"/>
      <c r="L66" s="265"/>
      <c r="M66" s="265"/>
      <c r="N66" s="266"/>
    </row>
    <row r="67" spans="2:14" ht="13.15" customHeight="1" x14ac:dyDescent="0.2">
      <c r="B67" s="247" t="s">
        <v>199</v>
      </c>
      <c r="C67" s="248"/>
      <c r="D67" s="248"/>
      <c r="E67" s="249"/>
      <c r="F67" s="163" t="s">
        <v>222</v>
      </c>
      <c r="G67" s="247" t="s">
        <v>223</v>
      </c>
      <c r="H67" s="248"/>
      <c r="I67" s="249"/>
      <c r="J67" s="164">
        <v>0</v>
      </c>
      <c r="K67" s="164">
        <v>7753.4</v>
      </c>
      <c r="L67" s="164">
        <v>7753.4</v>
      </c>
      <c r="M67" s="164">
        <f>L67/K67*100</f>
        <v>100</v>
      </c>
      <c r="N67" s="209" t="s">
        <v>196</v>
      </c>
    </row>
    <row r="68" spans="2:14" ht="25.9" customHeight="1" x14ac:dyDescent="0.2">
      <c r="B68" s="261" t="s">
        <v>188</v>
      </c>
      <c r="C68" s="262"/>
      <c r="D68" s="262"/>
      <c r="E68" s="263"/>
      <c r="F68" s="197" t="s">
        <v>0</v>
      </c>
      <c r="G68" s="261" t="s">
        <v>224</v>
      </c>
      <c r="H68" s="262"/>
      <c r="I68" s="263"/>
      <c r="J68" s="196">
        <v>0</v>
      </c>
      <c r="K68" s="196">
        <v>3753.4</v>
      </c>
      <c r="L68" s="196">
        <v>3753.4</v>
      </c>
      <c r="M68" s="196">
        <f>L68/K68*100</f>
        <v>100</v>
      </c>
      <c r="N68" s="208" t="s">
        <v>196</v>
      </c>
    </row>
    <row r="69" spans="2:14" ht="25.9" customHeight="1" x14ac:dyDescent="0.2">
      <c r="B69" s="198"/>
      <c r="C69" s="199"/>
      <c r="D69" s="199"/>
      <c r="E69" s="200"/>
      <c r="F69" s="181">
        <v>312</v>
      </c>
      <c r="G69" s="256" t="s">
        <v>203</v>
      </c>
      <c r="H69" s="277"/>
      <c r="I69" s="278"/>
      <c r="J69" s="121">
        <v>0</v>
      </c>
      <c r="K69" s="121">
        <v>1000</v>
      </c>
      <c r="L69" s="121">
        <f>+L70</f>
        <v>1000</v>
      </c>
      <c r="M69" s="121">
        <f>L69/K69*100</f>
        <v>100</v>
      </c>
      <c r="N69" s="207" t="s">
        <v>196</v>
      </c>
    </row>
    <row r="70" spans="2:14" ht="25.9" customHeight="1" x14ac:dyDescent="0.2">
      <c r="B70" s="198"/>
      <c r="C70" s="199"/>
      <c r="D70" s="199"/>
      <c r="E70" s="200"/>
      <c r="F70" s="146">
        <v>3121</v>
      </c>
      <c r="G70" s="241" t="s">
        <v>203</v>
      </c>
      <c r="H70" s="259"/>
      <c r="I70" s="260"/>
      <c r="J70" s="124">
        <v>0</v>
      </c>
      <c r="K70" s="124"/>
      <c r="L70" s="124">
        <v>1000</v>
      </c>
      <c r="M70" s="124"/>
      <c r="N70" s="124"/>
    </row>
    <row r="71" spans="2:14" ht="25.9" customHeight="1" x14ac:dyDescent="0.2">
      <c r="B71" s="185"/>
      <c r="C71" s="186"/>
      <c r="D71" s="186"/>
      <c r="E71" s="187"/>
      <c r="F71" s="181">
        <v>321</v>
      </c>
      <c r="G71" s="256" t="s">
        <v>2</v>
      </c>
      <c r="H71" s="277"/>
      <c r="I71" s="278"/>
      <c r="J71" s="121">
        <v>0</v>
      </c>
      <c r="K71" s="121">
        <v>128.4</v>
      </c>
      <c r="L71" s="121">
        <f>+L72</f>
        <v>128.4</v>
      </c>
      <c r="M71" s="121">
        <f>L71/K71*100</f>
        <v>100</v>
      </c>
      <c r="N71" s="207" t="s">
        <v>196</v>
      </c>
    </row>
    <row r="72" spans="2:14" ht="25.9" customHeight="1" x14ac:dyDescent="0.2">
      <c r="B72" s="182"/>
      <c r="C72" s="183"/>
      <c r="D72" s="183"/>
      <c r="E72" s="184"/>
      <c r="F72" s="146">
        <v>3211</v>
      </c>
      <c r="G72" s="241" t="s">
        <v>5</v>
      </c>
      <c r="H72" s="259"/>
      <c r="I72" s="260"/>
      <c r="J72" s="124">
        <v>0</v>
      </c>
      <c r="K72" s="124"/>
      <c r="L72" s="124">
        <v>128.4</v>
      </c>
      <c r="M72" s="124"/>
      <c r="N72" s="124"/>
    </row>
    <row r="73" spans="2:14" ht="25.9" customHeight="1" x14ac:dyDescent="0.2">
      <c r="B73" s="198"/>
      <c r="C73" s="199"/>
      <c r="D73" s="199"/>
      <c r="E73" s="200"/>
      <c r="F73" s="181">
        <v>323</v>
      </c>
      <c r="G73" s="256" t="s">
        <v>6</v>
      </c>
      <c r="H73" s="277"/>
      <c r="I73" s="278"/>
      <c r="J73" s="121">
        <v>0</v>
      </c>
      <c r="K73" s="121">
        <v>200</v>
      </c>
      <c r="L73" s="121">
        <f>+L74</f>
        <v>200</v>
      </c>
      <c r="M73" s="121">
        <f>L73/K73*100</f>
        <v>100</v>
      </c>
      <c r="N73" s="207" t="s">
        <v>196</v>
      </c>
    </row>
    <row r="74" spans="2:14" ht="25.9" customHeight="1" x14ac:dyDescent="0.2">
      <c r="B74" s="198"/>
      <c r="C74" s="199"/>
      <c r="D74" s="199"/>
      <c r="E74" s="200"/>
      <c r="F74" s="146">
        <v>3237</v>
      </c>
      <c r="G74" s="241" t="s">
        <v>205</v>
      </c>
      <c r="H74" s="242"/>
      <c r="I74" s="243"/>
      <c r="J74" s="124">
        <v>0</v>
      </c>
      <c r="K74" s="129"/>
      <c r="L74" s="124">
        <v>200</v>
      </c>
      <c r="M74" s="124"/>
      <c r="N74" s="124"/>
    </row>
    <row r="75" spans="2:14" ht="25.9" customHeight="1" x14ac:dyDescent="0.2">
      <c r="B75" s="198"/>
      <c r="C75" s="199"/>
      <c r="D75" s="199"/>
      <c r="E75" s="200"/>
      <c r="F75" s="181">
        <v>329</v>
      </c>
      <c r="G75" s="256" t="s">
        <v>20</v>
      </c>
      <c r="H75" s="277"/>
      <c r="I75" s="278"/>
      <c r="J75" s="121">
        <v>0</v>
      </c>
      <c r="K75" s="121">
        <v>2025</v>
      </c>
      <c r="L75" s="121">
        <f>+L76</f>
        <v>2025</v>
      </c>
      <c r="M75" s="121">
        <f>L75/K75*100</f>
        <v>100</v>
      </c>
      <c r="N75" s="207" t="s">
        <v>196</v>
      </c>
    </row>
    <row r="76" spans="2:14" ht="25.9" customHeight="1" x14ac:dyDescent="0.2">
      <c r="B76" s="198"/>
      <c r="C76" s="199"/>
      <c r="D76" s="199"/>
      <c r="E76" s="200"/>
      <c r="F76" s="142" t="s">
        <v>8</v>
      </c>
      <c r="G76" s="241" t="s">
        <v>20</v>
      </c>
      <c r="H76" s="242"/>
      <c r="I76" s="243"/>
      <c r="J76" s="124">
        <v>0</v>
      </c>
      <c r="K76" s="129"/>
      <c r="L76" s="124">
        <v>2025</v>
      </c>
      <c r="M76" s="124"/>
      <c r="N76" s="124"/>
    </row>
    <row r="77" spans="2:14" ht="44.45" customHeight="1" x14ac:dyDescent="0.2">
      <c r="B77" s="241"/>
      <c r="C77" s="242"/>
      <c r="D77" s="242"/>
      <c r="E77" s="243"/>
      <c r="F77" s="181">
        <v>369</v>
      </c>
      <c r="G77" s="256" t="s">
        <v>308</v>
      </c>
      <c r="H77" s="277"/>
      <c r="I77" s="278"/>
      <c r="J77" s="121">
        <v>0</v>
      </c>
      <c r="K77" s="121">
        <v>400</v>
      </c>
      <c r="L77" s="121">
        <f>+L78</f>
        <v>400</v>
      </c>
      <c r="M77" s="121">
        <f>L77/K77*100</f>
        <v>100</v>
      </c>
      <c r="N77" s="207" t="s">
        <v>196</v>
      </c>
    </row>
    <row r="78" spans="2:14" ht="47.45" customHeight="1" x14ac:dyDescent="0.2">
      <c r="B78" s="134"/>
      <c r="C78" s="143"/>
      <c r="D78" s="144"/>
      <c r="E78" s="143"/>
      <c r="F78" s="145">
        <v>3691</v>
      </c>
      <c r="G78" s="285" t="s">
        <v>225</v>
      </c>
      <c r="H78" s="242"/>
      <c r="I78" s="243"/>
      <c r="J78" s="122">
        <v>0</v>
      </c>
      <c r="K78" s="123"/>
      <c r="L78" s="122">
        <v>400</v>
      </c>
      <c r="M78" s="124"/>
      <c r="N78" s="124"/>
    </row>
    <row r="79" spans="2:14" ht="13.15" customHeight="1" x14ac:dyDescent="0.2">
      <c r="B79" s="279" t="s">
        <v>207</v>
      </c>
      <c r="C79" s="280"/>
      <c r="D79" s="280"/>
      <c r="E79" s="280"/>
      <c r="F79" s="280"/>
      <c r="G79" s="280"/>
      <c r="H79" s="280"/>
      <c r="I79" s="281"/>
      <c r="J79" s="137">
        <f>J69+J71+J73+J75+J77</f>
        <v>0</v>
      </c>
      <c r="K79" s="137">
        <f>K69+K71+K73+K75+K77</f>
        <v>3753.4</v>
      </c>
      <c r="L79" s="119">
        <f>+L69+L73+L71+L75+L77</f>
        <v>3753.4</v>
      </c>
      <c r="M79" s="121">
        <f>L79/K79*100</f>
        <v>100</v>
      </c>
      <c r="N79" s="207" t="s">
        <v>196</v>
      </c>
    </row>
    <row r="80" spans="2:14" x14ac:dyDescent="0.2">
      <c r="B80" s="244"/>
      <c r="C80" s="245"/>
      <c r="D80" s="245"/>
      <c r="E80" s="245"/>
      <c r="F80" s="245"/>
      <c r="G80" s="245"/>
      <c r="H80" s="245"/>
      <c r="I80" s="246"/>
      <c r="J80" s="119"/>
      <c r="K80" s="137"/>
      <c r="L80" s="119"/>
      <c r="M80" s="121"/>
      <c r="N80" s="121"/>
    </row>
    <row r="81" spans="2:18" ht="25.9" customHeight="1" x14ac:dyDescent="0.2">
      <c r="B81" s="261" t="s">
        <v>188</v>
      </c>
      <c r="C81" s="262"/>
      <c r="D81" s="262"/>
      <c r="E81" s="263"/>
      <c r="F81" s="195">
        <v>62400</v>
      </c>
      <c r="G81" s="261" t="s">
        <v>268</v>
      </c>
      <c r="H81" s="262"/>
      <c r="I81" s="263"/>
      <c r="J81" s="196">
        <v>0</v>
      </c>
      <c r="K81" s="196">
        <v>4000</v>
      </c>
      <c r="L81" s="196">
        <v>4000</v>
      </c>
      <c r="M81" s="196">
        <f>L81/K81*100</f>
        <v>100</v>
      </c>
      <c r="N81" s="208" t="s">
        <v>196</v>
      </c>
    </row>
    <row r="82" spans="2:18" ht="21.95" customHeight="1" x14ac:dyDescent="0.2">
      <c r="B82" s="241"/>
      <c r="C82" s="242"/>
      <c r="D82" s="242"/>
      <c r="E82" s="243"/>
      <c r="F82" s="181">
        <v>329</v>
      </c>
      <c r="G82" s="256" t="s">
        <v>20</v>
      </c>
      <c r="H82" s="277"/>
      <c r="I82" s="278"/>
      <c r="J82" s="121">
        <v>0</v>
      </c>
      <c r="K82" s="121">
        <v>4000</v>
      </c>
      <c r="L82" s="121">
        <f>+L83</f>
        <v>4000</v>
      </c>
      <c r="M82" s="121">
        <f>L82/K82*100</f>
        <v>100</v>
      </c>
      <c r="N82" s="207" t="s">
        <v>196</v>
      </c>
    </row>
    <row r="83" spans="2:18" ht="37.35" customHeight="1" x14ac:dyDescent="0.2">
      <c r="B83" s="282"/>
      <c r="C83" s="283"/>
      <c r="D83" s="283"/>
      <c r="E83" s="284"/>
      <c r="F83" s="201" t="s">
        <v>8</v>
      </c>
      <c r="G83" s="241" t="s">
        <v>20</v>
      </c>
      <c r="H83" s="242"/>
      <c r="I83" s="243"/>
      <c r="J83" s="124">
        <v>0</v>
      </c>
      <c r="K83" s="129"/>
      <c r="L83" s="124">
        <v>4000</v>
      </c>
      <c r="M83" s="124"/>
      <c r="N83" s="124"/>
    </row>
    <row r="84" spans="2:18" ht="13.15" customHeight="1" x14ac:dyDescent="0.2">
      <c r="B84" s="279" t="s">
        <v>207</v>
      </c>
      <c r="C84" s="280"/>
      <c r="D84" s="280"/>
      <c r="E84" s="280"/>
      <c r="F84" s="280"/>
      <c r="G84" s="280"/>
      <c r="H84" s="280"/>
      <c r="I84" s="281"/>
      <c r="J84" s="137">
        <f>+J82</f>
        <v>0</v>
      </c>
      <c r="K84" s="137">
        <f>+K82</f>
        <v>4000</v>
      </c>
      <c r="L84" s="137">
        <f>+L82</f>
        <v>4000</v>
      </c>
      <c r="M84" s="121">
        <f>L84/K84*100</f>
        <v>100</v>
      </c>
      <c r="N84" s="207" t="s">
        <v>196</v>
      </c>
      <c r="P84" s="188"/>
      <c r="Q84" s="149"/>
      <c r="R84" s="149"/>
    </row>
    <row r="85" spans="2:18" x14ac:dyDescent="0.2">
      <c r="B85" s="244"/>
      <c r="C85" s="245"/>
      <c r="D85" s="245"/>
      <c r="E85" s="245"/>
      <c r="F85" s="245"/>
      <c r="G85" s="245"/>
      <c r="H85" s="245"/>
      <c r="I85" s="246"/>
      <c r="J85" s="140"/>
      <c r="K85" s="139"/>
      <c r="L85" s="140"/>
      <c r="M85" s="141"/>
      <c r="N85" s="141"/>
    </row>
    <row r="86" spans="2:18" ht="13.15" customHeight="1" x14ac:dyDescent="0.2">
      <c r="B86" s="247" t="s">
        <v>199</v>
      </c>
      <c r="C86" s="248"/>
      <c r="D86" s="248"/>
      <c r="E86" s="249"/>
      <c r="F86" s="163" t="s">
        <v>226</v>
      </c>
      <c r="G86" s="247" t="s">
        <v>227</v>
      </c>
      <c r="H86" s="248"/>
      <c r="I86" s="249"/>
      <c r="J86" s="164">
        <v>0</v>
      </c>
      <c r="K86" s="164">
        <v>7500</v>
      </c>
      <c r="L86" s="164">
        <v>789.57</v>
      </c>
      <c r="M86" s="164">
        <f>L86/K86*100</f>
        <v>10.527600000000001</v>
      </c>
      <c r="N86" s="209" t="s">
        <v>196</v>
      </c>
    </row>
    <row r="87" spans="2:18" ht="13.15" customHeight="1" x14ac:dyDescent="0.2">
      <c r="B87" s="261" t="s">
        <v>188</v>
      </c>
      <c r="C87" s="262"/>
      <c r="D87" s="262"/>
      <c r="E87" s="263"/>
      <c r="F87" s="197" t="s">
        <v>228</v>
      </c>
      <c r="G87" s="261" t="s">
        <v>229</v>
      </c>
      <c r="H87" s="262"/>
      <c r="I87" s="263"/>
      <c r="J87" s="196">
        <v>0</v>
      </c>
      <c r="K87" s="196">
        <v>7500</v>
      </c>
      <c r="L87" s="196">
        <v>789.57</v>
      </c>
      <c r="M87" s="196">
        <f>L87/K87*100</f>
        <v>10.527600000000001</v>
      </c>
      <c r="N87" s="208" t="s">
        <v>196</v>
      </c>
    </row>
    <row r="88" spans="2:18" ht="27.2" customHeight="1" x14ac:dyDescent="0.2">
      <c r="B88" s="134"/>
      <c r="C88" s="275"/>
      <c r="D88" s="275"/>
      <c r="E88" s="276"/>
      <c r="F88" s="132">
        <v>322</v>
      </c>
      <c r="G88" s="256" t="s">
        <v>213</v>
      </c>
      <c r="H88" s="257"/>
      <c r="I88" s="258"/>
      <c r="J88" s="121">
        <v>0</v>
      </c>
      <c r="K88" s="121">
        <v>2500</v>
      </c>
      <c r="L88" s="121">
        <v>396</v>
      </c>
      <c r="M88" s="121">
        <f>L88/K88*100</f>
        <v>15.840000000000002</v>
      </c>
      <c r="N88" s="207" t="s">
        <v>196</v>
      </c>
    </row>
    <row r="89" spans="2:18" ht="30" customHeight="1" x14ac:dyDescent="0.2">
      <c r="B89" s="241"/>
      <c r="C89" s="242"/>
      <c r="D89" s="242"/>
      <c r="E89" s="243"/>
      <c r="F89" s="138" t="s">
        <v>32</v>
      </c>
      <c r="G89" s="241" t="s">
        <v>33</v>
      </c>
      <c r="H89" s="242"/>
      <c r="I89" s="243"/>
      <c r="J89" s="122">
        <v>0</v>
      </c>
      <c r="K89" s="123"/>
      <c r="L89" s="122">
        <v>0</v>
      </c>
      <c r="M89" s="124"/>
      <c r="N89" s="124"/>
    </row>
    <row r="90" spans="2:18" ht="18.600000000000001" customHeight="1" x14ac:dyDescent="0.2">
      <c r="B90" s="241"/>
      <c r="C90" s="242"/>
      <c r="D90" s="242"/>
      <c r="E90" s="243"/>
      <c r="F90" s="132">
        <v>323</v>
      </c>
      <c r="G90" s="256" t="s">
        <v>6</v>
      </c>
      <c r="H90" s="257"/>
      <c r="I90" s="258"/>
      <c r="J90" s="119">
        <v>0</v>
      </c>
      <c r="K90" s="120">
        <v>5000</v>
      </c>
      <c r="L90" s="119">
        <v>393.57</v>
      </c>
      <c r="M90" s="121">
        <f>L90/K90*100</f>
        <v>7.8713999999999995</v>
      </c>
      <c r="N90" s="207" t="s">
        <v>196</v>
      </c>
    </row>
    <row r="91" spans="2:18" ht="30" hidden="1" customHeight="1" x14ac:dyDescent="0.2">
      <c r="B91" s="134"/>
      <c r="C91" s="135"/>
      <c r="D91" s="135"/>
      <c r="E91" s="136"/>
      <c r="F91" s="133">
        <v>3237</v>
      </c>
      <c r="G91" s="241" t="s">
        <v>205</v>
      </c>
      <c r="H91" s="242"/>
      <c r="I91" s="243"/>
      <c r="J91" s="122">
        <v>0</v>
      </c>
      <c r="K91" s="120"/>
      <c r="L91" s="122">
        <v>0</v>
      </c>
      <c r="M91" s="121"/>
      <c r="N91" s="121"/>
    </row>
    <row r="92" spans="2:18" ht="18" customHeight="1" x14ac:dyDescent="0.2">
      <c r="B92" s="241"/>
      <c r="C92" s="242"/>
      <c r="D92" s="242"/>
      <c r="E92" s="243"/>
      <c r="F92" s="138" t="s">
        <v>11</v>
      </c>
      <c r="G92" s="241" t="s">
        <v>12</v>
      </c>
      <c r="H92" s="242"/>
      <c r="I92" s="243"/>
      <c r="J92" s="122">
        <v>0</v>
      </c>
      <c r="K92" s="123"/>
      <c r="L92" s="122">
        <v>0</v>
      </c>
      <c r="M92" s="124"/>
      <c r="N92" s="124"/>
    </row>
    <row r="93" spans="2:18" ht="30" customHeight="1" x14ac:dyDescent="0.2">
      <c r="B93" s="244" t="s">
        <v>207</v>
      </c>
      <c r="C93" s="245"/>
      <c r="D93" s="245"/>
      <c r="E93" s="245"/>
      <c r="F93" s="245"/>
      <c r="G93" s="245"/>
      <c r="H93" s="245"/>
      <c r="I93" s="246"/>
      <c r="J93" s="137">
        <f>+J88+J90</f>
        <v>0</v>
      </c>
      <c r="K93" s="137">
        <f>+K88+K90</f>
        <v>7500</v>
      </c>
      <c r="L93" s="137">
        <f>+L88+L90</f>
        <v>789.56999999999994</v>
      </c>
      <c r="M93" s="121">
        <f>L93/K93*100</f>
        <v>10.5276</v>
      </c>
      <c r="N93" s="207" t="s">
        <v>196</v>
      </c>
    </row>
    <row r="94" spans="2:18" x14ac:dyDescent="0.2">
      <c r="B94" s="244"/>
      <c r="C94" s="245"/>
      <c r="D94" s="245"/>
      <c r="E94" s="245"/>
      <c r="F94" s="245"/>
      <c r="G94" s="245"/>
      <c r="H94" s="245"/>
      <c r="I94" s="246"/>
      <c r="J94" s="140"/>
      <c r="K94" s="139"/>
      <c r="L94" s="140"/>
      <c r="M94" s="141"/>
      <c r="N94" s="141"/>
    </row>
    <row r="95" spans="2:18" ht="19.899999999999999" customHeight="1" x14ac:dyDescent="0.2">
      <c r="B95" s="247" t="s">
        <v>199</v>
      </c>
      <c r="C95" s="248"/>
      <c r="D95" s="248"/>
      <c r="E95" s="249"/>
      <c r="F95" s="163" t="s">
        <v>231</v>
      </c>
      <c r="G95" s="247" t="s">
        <v>232</v>
      </c>
      <c r="H95" s="248"/>
      <c r="I95" s="249"/>
      <c r="J95" s="164">
        <v>726</v>
      </c>
      <c r="K95" s="164">
        <v>5000</v>
      </c>
      <c r="L95" s="164">
        <v>0</v>
      </c>
      <c r="M95" s="164">
        <f>L95/K95*100</f>
        <v>0</v>
      </c>
      <c r="N95" s="164">
        <f>L95/J95*100</f>
        <v>0</v>
      </c>
    </row>
    <row r="96" spans="2:18" ht="17.45" customHeight="1" x14ac:dyDescent="0.2">
      <c r="B96" s="261" t="s">
        <v>188</v>
      </c>
      <c r="C96" s="262"/>
      <c r="D96" s="262"/>
      <c r="E96" s="263"/>
      <c r="F96" s="197" t="s">
        <v>228</v>
      </c>
      <c r="G96" s="261" t="s">
        <v>229</v>
      </c>
      <c r="H96" s="262"/>
      <c r="I96" s="263"/>
      <c r="J96" s="196">
        <v>726</v>
      </c>
      <c r="K96" s="196">
        <v>5000</v>
      </c>
      <c r="L96" s="196">
        <v>0</v>
      </c>
      <c r="M96" s="196">
        <f>L96/K96*100</f>
        <v>0</v>
      </c>
      <c r="N96" s="196">
        <f>L96/J96*100</f>
        <v>0</v>
      </c>
    </row>
    <row r="97" spans="2:14" ht="17.45" customHeight="1" x14ac:dyDescent="0.2">
      <c r="B97" s="198"/>
      <c r="C97" s="199"/>
      <c r="D97" s="199"/>
      <c r="E97" s="200"/>
      <c r="F97" s="132">
        <v>323</v>
      </c>
      <c r="G97" s="256" t="s">
        <v>6</v>
      </c>
      <c r="H97" s="257"/>
      <c r="I97" s="258"/>
      <c r="J97" s="119">
        <f>+J98</f>
        <v>726</v>
      </c>
      <c r="K97" s="120">
        <v>5000</v>
      </c>
      <c r="L97" s="119">
        <v>0</v>
      </c>
      <c r="M97" s="121">
        <f>L97/K97*100</f>
        <v>0</v>
      </c>
      <c r="N97" s="121">
        <f>L97/J97*100</f>
        <v>0</v>
      </c>
    </row>
    <row r="98" spans="2:14" ht="19.899999999999999" customHeight="1" x14ac:dyDescent="0.2">
      <c r="B98" s="241"/>
      <c r="C98" s="242"/>
      <c r="D98" s="242"/>
      <c r="E98" s="243"/>
      <c r="F98" s="138" t="s">
        <v>11</v>
      </c>
      <c r="G98" s="241" t="s">
        <v>12</v>
      </c>
      <c r="H98" s="242"/>
      <c r="I98" s="243"/>
      <c r="J98" s="122">
        <v>726</v>
      </c>
      <c r="K98" s="123"/>
      <c r="L98" s="122">
        <v>0</v>
      </c>
      <c r="M98" s="124"/>
      <c r="N98" s="124"/>
    </row>
    <row r="99" spans="2:14" ht="13.15" customHeight="1" x14ac:dyDescent="0.2">
      <c r="B99" s="253" t="s">
        <v>207</v>
      </c>
      <c r="C99" s="254"/>
      <c r="D99" s="254"/>
      <c r="E99" s="254"/>
      <c r="F99" s="254"/>
      <c r="G99" s="254"/>
      <c r="H99" s="254"/>
      <c r="I99" s="255"/>
      <c r="J99" s="137">
        <f>+J97</f>
        <v>726</v>
      </c>
      <c r="K99" s="137">
        <f>+K97</f>
        <v>5000</v>
      </c>
      <c r="L99" s="137">
        <f>+L97</f>
        <v>0</v>
      </c>
      <c r="M99" s="121">
        <f>L99/K99*100</f>
        <v>0</v>
      </c>
      <c r="N99" s="121">
        <f>L99/J99*100</f>
        <v>0</v>
      </c>
    </row>
    <row r="100" spans="2:14" x14ac:dyDescent="0.2">
      <c r="B100" s="244"/>
      <c r="C100" s="245"/>
      <c r="D100" s="245"/>
      <c r="E100" s="245"/>
      <c r="F100" s="245"/>
      <c r="G100" s="245"/>
      <c r="H100" s="245"/>
      <c r="I100" s="246"/>
      <c r="J100" s="119"/>
      <c r="K100" s="137"/>
      <c r="L100" s="119"/>
      <c r="M100" s="119"/>
      <c r="N100" s="119"/>
    </row>
    <row r="101" spans="2:14" ht="13.15" customHeight="1" x14ac:dyDescent="0.2">
      <c r="B101" s="247" t="s">
        <v>199</v>
      </c>
      <c r="C101" s="248"/>
      <c r="D101" s="248"/>
      <c r="E101" s="249"/>
      <c r="F101" s="163" t="s">
        <v>233</v>
      </c>
      <c r="G101" s="247" t="s">
        <v>234</v>
      </c>
      <c r="H101" s="248"/>
      <c r="I101" s="249"/>
      <c r="J101" s="164">
        <v>0</v>
      </c>
      <c r="K101" s="164">
        <v>2500</v>
      </c>
      <c r="L101" s="164">
        <v>0</v>
      </c>
      <c r="M101" s="164">
        <v>0</v>
      </c>
      <c r="N101" s="164">
        <v>0</v>
      </c>
    </row>
    <row r="102" spans="2:14" ht="13.15" customHeight="1" x14ac:dyDescent="0.2">
      <c r="B102" s="261" t="s">
        <v>188</v>
      </c>
      <c r="C102" s="262"/>
      <c r="D102" s="262"/>
      <c r="E102" s="263"/>
      <c r="F102" s="197" t="s">
        <v>228</v>
      </c>
      <c r="G102" s="261" t="s">
        <v>229</v>
      </c>
      <c r="H102" s="262"/>
      <c r="I102" s="263"/>
      <c r="J102" s="196">
        <v>0</v>
      </c>
      <c r="K102" s="196">
        <v>2500</v>
      </c>
      <c r="L102" s="196">
        <v>0</v>
      </c>
      <c r="M102" s="196">
        <v>0</v>
      </c>
      <c r="N102" s="196">
        <v>0</v>
      </c>
    </row>
    <row r="103" spans="2:14" ht="24.4" customHeight="1" x14ac:dyDescent="0.2">
      <c r="B103" s="198"/>
      <c r="C103" s="199"/>
      <c r="D103" s="199"/>
      <c r="E103" s="200"/>
      <c r="F103" s="181">
        <v>329</v>
      </c>
      <c r="G103" s="256" t="s">
        <v>20</v>
      </c>
      <c r="H103" s="277"/>
      <c r="I103" s="278"/>
      <c r="J103" s="121">
        <v>0</v>
      </c>
      <c r="K103" s="121">
        <v>2500</v>
      </c>
      <c r="L103" s="121">
        <v>0</v>
      </c>
      <c r="M103" s="121">
        <f>L103/K103*100</f>
        <v>0</v>
      </c>
      <c r="N103" s="207" t="s">
        <v>196</v>
      </c>
    </row>
    <row r="104" spans="2:14" ht="20.45" customHeight="1" x14ac:dyDescent="0.2">
      <c r="B104" s="241"/>
      <c r="C104" s="242"/>
      <c r="D104" s="242"/>
      <c r="E104" s="243"/>
      <c r="F104" s="138" t="s">
        <v>8</v>
      </c>
      <c r="G104" s="241" t="s">
        <v>20</v>
      </c>
      <c r="H104" s="242"/>
      <c r="I104" s="243"/>
      <c r="J104" s="129">
        <v>0</v>
      </c>
      <c r="K104" s="123">
        <v>0</v>
      </c>
      <c r="L104" s="122">
        <v>0</v>
      </c>
      <c r="M104" s="122">
        <v>0</v>
      </c>
      <c r="N104" s="122">
        <v>0</v>
      </c>
    </row>
    <row r="105" spans="2:14" ht="13.15" customHeight="1" x14ac:dyDescent="0.2">
      <c r="B105" s="253" t="s">
        <v>207</v>
      </c>
      <c r="C105" s="254"/>
      <c r="D105" s="254"/>
      <c r="E105" s="254"/>
      <c r="F105" s="254"/>
      <c r="G105" s="254"/>
      <c r="H105" s="254"/>
      <c r="I105" s="255"/>
      <c r="J105" s="137">
        <f>+J103</f>
        <v>0</v>
      </c>
      <c r="K105" s="137">
        <f>+K103</f>
        <v>2500</v>
      </c>
      <c r="L105" s="137">
        <f>+L103</f>
        <v>0</v>
      </c>
      <c r="M105" s="119">
        <v>0</v>
      </c>
      <c r="N105" s="119">
        <v>0</v>
      </c>
    </row>
    <row r="106" spans="2:14" ht="21" customHeight="1" x14ac:dyDescent="0.2">
      <c r="B106" s="244"/>
      <c r="C106" s="245"/>
      <c r="D106" s="245"/>
      <c r="E106" s="245"/>
      <c r="F106" s="245"/>
      <c r="G106" s="245"/>
      <c r="H106" s="245"/>
      <c r="I106" s="246"/>
      <c r="J106" s="140"/>
      <c r="K106" s="139"/>
      <c r="L106" s="140"/>
      <c r="M106" s="141"/>
      <c r="N106" s="141"/>
    </row>
    <row r="107" spans="2:14" ht="20.45" customHeight="1" x14ac:dyDescent="0.2">
      <c r="B107" s="247" t="s">
        <v>199</v>
      </c>
      <c r="C107" s="248"/>
      <c r="D107" s="248"/>
      <c r="E107" s="249"/>
      <c r="F107" s="163" t="s">
        <v>235</v>
      </c>
      <c r="G107" s="247" t="s">
        <v>236</v>
      </c>
      <c r="H107" s="248"/>
      <c r="I107" s="249"/>
      <c r="J107" s="164">
        <v>40199.61</v>
      </c>
      <c r="K107" s="164">
        <f>K138+K148</f>
        <v>159367.70000000001</v>
      </c>
      <c r="L107" s="164">
        <f>L138+L148</f>
        <v>56895</v>
      </c>
      <c r="M107" s="164">
        <f>L107/K107*100</f>
        <v>35.700458750424332</v>
      </c>
      <c r="N107" s="164">
        <f>L107/J107*100</f>
        <v>141.53122381038025</v>
      </c>
    </row>
    <row r="108" spans="2:14" ht="13.15" customHeight="1" x14ac:dyDescent="0.2">
      <c r="B108" s="261" t="s">
        <v>188</v>
      </c>
      <c r="C108" s="262"/>
      <c r="D108" s="262"/>
      <c r="E108" s="263"/>
      <c r="F108" s="197" t="s">
        <v>228</v>
      </c>
      <c r="G108" s="261" t="s">
        <v>229</v>
      </c>
      <c r="H108" s="262"/>
      <c r="I108" s="263"/>
      <c r="J108" s="196">
        <v>37399.61</v>
      </c>
      <c r="K108" s="196">
        <v>154239.70000000001</v>
      </c>
      <c r="L108" s="196">
        <v>53867</v>
      </c>
      <c r="M108" s="196">
        <f>L108/K108*100</f>
        <v>34.92421211918851</v>
      </c>
      <c r="N108" s="196">
        <f>L108/J108*100</f>
        <v>144.03091369134597</v>
      </c>
    </row>
    <row r="109" spans="2:14" ht="13.15" customHeight="1" x14ac:dyDescent="0.2">
      <c r="B109" s="256"/>
      <c r="C109" s="257"/>
      <c r="D109" s="257"/>
      <c r="E109" s="258"/>
      <c r="F109" s="132">
        <v>311</v>
      </c>
      <c r="G109" s="256" t="s">
        <v>201</v>
      </c>
      <c r="H109" s="257"/>
      <c r="I109" s="258"/>
      <c r="J109" s="121">
        <v>0</v>
      </c>
      <c r="K109" s="121">
        <v>0</v>
      </c>
      <c r="L109" s="121">
        <v>0</v>
      </c>
      <c r="M109" s="207" t="s">
        <v>196</v>
      </c>
      <c r="N109" s="207" t="s">
        <v>196</v>
      </c>
    </row>
    <row r="110" spans="2:14" ht="13.9" customHeight="1" x14ac:dyDescent="0.2">
      <c r="B110" s="241"/>
      <c r="C110" s="242"/>
      <c r="D110" s="242"/>
      <c r="E110" s="243"/>
      <c r="F110" s="133" t="s">
        <v>237</v>
      </c>
      <c r="G110" s="241" t="s">
        <v>238</v>
      </c>
      <c r="H110" s="242"/>
      <c r="I110" s="243"/>
      <c r="J110" s="122">
        <v>0</v>
      </c>
      <c r="K110" s="123"/>
      <c r="L110" s="122">
        <v>0</v>
      </c>
      <c r="M110" s="124"/>
      <c r="N110" s="124"/>
    </row>
    <row r="111" spans="2:14" ht="25.9" customHeight="1" x14ac:dyDescent="0.2">
      <c r="B111" s="256"/>
      <c r="C111" s="257"/>
      <c r="D111" s="257"/>
      <c r="E111" s="258"/>
      <c r="F111" s="132">
        <v>312</v>
      </c>
      <c r="G111" s="256" t="s">
        <v>203</v>
      </c>
      <c r="H111" s="257"/>
      <c r="I111" s="258"/>
      <c r="J111" s="119">
        <v>0</v>
      </c>
      <c r="K111" s="120">
        <v>22000</v>
      </c>
      <c r="L111" s="119">
        <f>+L112</f>
        <v>991.25</v>
      </c>
      <c r="M111" s="121">
        <f>L111/K111*100</f>
        <v>4.5056818181818183</v>
      </c>
      <c r="N111" s="207" t="s">
        <v>196</v>
      </c>
    </row>
    <row r="112" spans="2:14" ht="23.45" customHeight="1" x14ac:dyDescent="0.2">
      <c r="B112" s="256"/>
      <c r="C112" s="257"/>
      <c r="D112" s="257"/>
      <c r="E112" s="258"/>
      <c r="F112" s="133">
        <v>3121</v>
      </c>
      <c r="G112" s="241" t="s">
        <v>203</v>
      </c>
      <c r="H112" s="242"/>
      <c r="I112" s="243"/>
      <c r="J112" s="122">
        <v>0</v>
      </c>
      <c r="K112" s="123"/>
      <c r="L112" s="122">
        <v>991.25</v>
      </c>
      <c r="M112" s="124"/>
      <c r="N112" s="130" t="s">
        <v>196</v>
      </c>
    </row>
    <row r="113" spans="2:14" ht="18.600000000000001" customHeight="1" x14ac:dyDescent="0.2">
      <c r="B113" s="256"/>
      <c r="C113" s="257"/>
      <c r="D113" s="257"/>
      <c r="E113" s="258"/>
      <c r="F113" s="132">
        <v>313</v>
      </c>
      <c r="G113" s="256" t="s">
        <v>204</v>
      </c>
      <c r="H113" s="257"/>
      <c r="I113" s="258"/>
      <c r="J113" s="119">
        <v>0</v>
      </c>
      <c r="K113" s="120">
        <v>0</v>
      </c>
      <c r="L113" s="119">
        <v>0</v>
      </c>
      <c r="M113" s="207" t="s">
        <v>196</v>
      </c>
      <c r="N113" s="207" t="s">
        <v>196</v>
      </c>
    </row>
    <row r="114" spans="2:14" ht="19.350000000000001" customHeight="1" x14ac:dyDescent="0.2">
      <c r="B114" s="241"/>
      <c r="C114" s="242"/>
      <c r="D114" s="242"/>
      <c r="E114" s="243"/>
      <c r="F114" s="138" t="s">
        <v>239</v>
      </c>
      <c r="G114" s="241" t="s">
        <v>240</v>
      </c>
      <c r="H114" s="242"/>
      <c r="I114" s="243"/>
      <c r="J114" s="122">
        <v>0</v>
      </c>
      <c r="K114" s="123"/>
      <c r="L114" s="122">
        <v>0</v>
      </c>
      <c r="M114" s="124"/>
      <c r="N114" s="124"/>
    </row>
    <row r="115" spans="2:14" ht="25.15" customHeight="1" x14ac:dyDescent="0.2">
      <c r="B115" s="256"/>
      <c r="C115" s="257"/>
      <c r="D115" s="257"/>
      <c r="E115" s="258"/>
      <c r="F115" s="132">
        <v>321</v>
      </c>
      <c r="G115" s="256" t="s">
        <v>2</v>
      </c>
      <c r="H115" s="257"/>
      <c r="I115" s="258"/>
      <c r="J115" s="119">
        <f>+J116+J117</f>
        <v>1486.8</v>
      </c>
      <c r="K115" s="120">
        <v>34500</v>
      </c>
      <c r="L115" s="119">
        <f>+L116+L117</f>
        <v>13511.11</v>
      </c>
      <c r="M115" s="121">
        <f>L115/K115*100</f>
        <v>39.162637681159424</v>
      </c>
      <c r="N115" s="121">
        <f>L115/J115*100</f>
        <v>908.73755716976063</v>
      </c>
    </row>
    <row r="116" spans="2:14" ht="19.350000000000001" customHeight="1" x14ac:dyDescent="0.2">
      <c r="B116" s="241"/>
      <c r="C116" s="242"/>
      <c r="D116" s="242"/>
      <c r="E116" s="243"/>
      <c r="F116" s="138" t="s">
        <v>4</v>
      </c>
      <c r="G116" s="241" t="s">
        <v>5</v>
      </c>
      <c r="H116" s="242"/>
      <c r="I116" s="243"/>
      <c r="J116" s="122">
        <v>1486.8</v>
      </c>
      <c r="K116" s="123"/>
      <c r="L116" s="122">
        <v>13011.11</v>
      </c>
      <c r="M116" s="124"/>
      <c r="N116" s="124"/>
    </row>
    <row r="117" spans="2:14" ht="20.45" customHeight="1" x14ac:dyDescent="0.2">
      <c r="B117" s="241"/>
      <c r="C117" s="242"/>
      <c r="D117" s="242"/>
      <c r="E117" s="243"/>
      <c r="F117" s="138" t="s">
        <v>24</v>
      </c>
      <c r="G117" s="241" t="s">
        <v>25</v>
      </c>
      <c r="H117" s="242"/>
      <c r="I117" s="243"/>
      <c r="J117" s="122">
        <v>0</v>
      </c>
      <c r="K117" s="123"/>
      <c r="L117" s="122">
        <v>500</v>
      </c>
      <c r="M117" s="124"/>
      <c r="N117" s="124"/>
    </row>
    <row r="118" spans="2:14" ht="21" customHeight="1" x14ac:dyDescent="0.2">
      <c r="B118" s="241"/>
      <c r="C118" s="242"/>
      <c r="D118" s="242"/>
      <c r="E118" s="243"/>
      <c r="F118" s="132">
        <v>322</v>
      </c>
      <c r="G118" s="256" t="s">
        <v>213</v>
      </c>
      <c r="H118" s="257"/>
      <c r="I118" s="258"/>
      <c r="J118" s="119">
        <f>SUM(J119:J121)</f>
        <v>1020.88</v>
      </c>
      <c r="K118" s="120">
        <v>30500</v>
      </c>
      <c r="L118" s="119">
        <f>+L119+L120+L121</f>
        <v>19276.22</v>
      </c>
      <c r="M118" s="121">
        <f>L118/K118*100</f>
        <v>63.200721311475419</v>
      </c>
      <c r="N118" s="121">
        <f>L118/J118*100</f>
        <v>1888.1964579578405</v>
      </c>
    </row>
    <row r="119" spans="2:14" ht="21.6" customHeight="1" x14ac:dyDescent="0.2">
      <c r="B119" s="241"/>
      <c r="C119" s="242"/>
      <c r="D119" s="242"/>
      <c r="E119" s="243"/>
      <c r="F119" s="138" t="s">
        <v>32</v>
      </c>
      <c r="G119" s="241" t="s">
        <v>33</v>
      </c>
      <c r="H119" s="242"/>
      <c r="I119" s="243"/>
      <c r="J119" s="122">
        <v>0</v>
      </c>
      <c r="K119" s="123"/>
      <c r="L119" s="122">
        <v>14431.52</v>
      </c>
      <c r="M119" s="124"/>
      <c r="N119" s="124"/>
    </row>
    <row r="120" spans="2:14" ht="19.899999999999999" customHeight="1" x14ac:dyDescent="0.2">
      <c r="B120" s="241"/>
      <c r="C120" s="242"/>
      <c r="D120" s="242"/>
      <c r="E120" s="243"/>
      <c r="F120" s="138" t="s">
        <v>34</v>
      </c>
      <c r="G120" s="241" t="s">
        <v>35</v>
      </c>
      <c r="H120" s="242"/>
      <c r="I120" s="243"/>
      <c r="J120" s="122">
        <v>1020.88</v>
      </c>
      <c r="K120" s="123"/>
      <c r="L120" s="122">
        <v>4285.7</v>
      </c>
      <c r="M120" s="124"/>
      <c r="N120" s="124"/>
    </row>
    <row r="121" spans="2:14" ht="18" customHeight="1" x14ac:dyDescent="0.2">
      <c r="B121" s="134"/>
      <c r="C121" s="275"/>
      <c r="D121" s="275"/>
      <c r="E121" s="276"/>
      <c r="F121" s="133">
        <v>3225</v>
      </c>
      <c r="G121" s="241" t="s">
        <v>241</v>
      </c>
      <c r="H121" s="242"/>
      <c r="I121" s="243"/>
      <c r="J121" s="122">
        <v>0</v>
      </c>
      <c r="K121" s="123"/>
      <c r="L121" s="122">
        <v>559</v>
      </c>
      <c r="M121" s="124"/>
      <c r="N121" s="130"/>
    </row>
    <row r="122" spans="2:14" ht="15.6" customHeight="1" x14ac:dyDescent="0.2">
      <c r="B122" s="241"/>
      <c r="C122" s="242"/>
      <c r="D122" s="242"/>
      <c r="E122" s="243"/>
      <c r="F122" s="132">
        <v>323</v>
      </c>
      <c r="G122" s="256" t="s">
        <v>6</v>
      </c>
      <c r="H122" s="257"/>
      <c r="I122" s="258"/>
      <c r="J122" s="119">
        <f>SUM(J123:J129)</f>
        <v>27709.93</v>
      </c>
      <c r="K122" s="120">
        <v>39239.699999999997</v>
      </c>
      <c r="L122" s="119">
        <f>SUM(L123:L129)</f>
        <v>3113.94</v>
      </c>
      <c r="M122" s="121">
        <f>L122/K122*100</f>
        <v>7.9356875817093417</v>
      </c>
      <c r="N122" s="121">
        <f>L122/J122*100</f>
        <v>11.237632141257665</v>
      </c>
    </row>
    <row r="123" spans="2:14" ht="24.6" customHeight="1" x14ac:dyDescent="0.2">
      <c r="B123" s="241"/>
      <c r="C123" s="242"/>
      <c r="D123" s="242"/>
      <c r="E123" s="243"/>
      <c r="F123" s="138" t="s">
        <v>36</v>
      </c>
      <c r="G123" s="241" t="s">
        <v>37</v>
      </c>
      <c r="H123" s="242"/>
      <c r="I123" s="243"/>
      <c r="J123" s="122">
        <v>0</v>
      </c>
      <c r="K123" s="123"/>
      <c r="L123" s="122">
        <v>668.13</v>
      </c>
      <c r="M123" s="124"/>
      <c r="N123" s="124"/>
    </row>
    <row r="124" spans="2:14" ht="20.45" customHeight="1" x14ac:dyDescent="0.2">
      <c r="B124" s="241"/>
      <c r="C124" s="242"/>
      <c r="D124" s="242"/>
      <c r="E124" s="243"/>
      <c r="F124" s="138" t="s">
        <v>13</v>
      </c>
      <c r="G124" s="241" t="s">
        <v>14</v>
      </c>
      <c r="H124" s="242"/>
      <c r="I124" s="243"/>
      <c r="J124" s="122">
        <v>9418.75</v>
      </c>
      <c r="K124" s="123"/>
      <c r="L124" s="122">
        <v>1080.6300000000001</v>
      </c>
      <c r="M124" s="124"/>
      <c r="N124" s="124"/>
    </row>
    <row r="125" spans="2:14" ht="24" customHeight="1" x14ac:dyDescent="0.2">
      <c r="B125" s="241"/>
      <c r="C125" s="242"/>
      <c r="D125" s="242"/>
      <c r="E125" s="243"/>
      <c r="F125" s="138" t="s">
        <v>7</v>
      </c>
      <c r="G125" s="241" t="s">
        <v>31</v>
      </c>
      <c r="H125" s="242"/>
      <c r="I125" s="243"/>
      <c r="J125" s="122">
        <v>0</v>
      </c>
      <c r="K125" s="123"/>
      <c r="L125" s="122">
        <v>0</v>
      </c>
      <c r="M125" s="124"/>
      <c r="N125" s="130"/>
    </row>
    <row r="126" spans="2:14" ht="13.9" customHeight="1" x14ac:dyDescent="0.2">
      <c r="B126" s="241"/>
      <c r="C126" s="242"/>
      <c r="D126" s="242"/>
      <c r="E126" s="243"/>
      <c r="F126" s="133">
        <v>3434</v>
      </c>
      <c r="G126" s="241" t="s">
        <v>38</v>
      </c>
      <c r="H126" s="242"/>
      <c r="I126" s="243"/>
      <c r="J126" s="122">
        <v>291.18</v>
      </c>
      <c r="K126" s="123"/>
      <c r="L126" s="122">
        <v>1030.1199999999999</v>
      </c>
      <c r="M126" s="124"/>
      <c r="N126" s="130"/>
    </row>
    <row r="127" spans="2:14" ht="26.45" customHeight="1" x14ac:dyDescent="0.2">
      <c r="B127" s="241"/>
      <c r="C127" s="242"/>
      <c r="D127" s="242"/>
      <c r="E127" s="243"/>
      <c r="F127" s="138" t="s">
        <v>9</v>
      </c>
      <c r="G127" s="241" t="s">
        <v>10</v>
      </c>
      <c r="H127" s="242"/>
      <c r="I127" s="243"/>
      <c r="J127" s="122">
        <v>18000</v>
      </c>
      <c r="K127" s="123"/>
      <c r="L127" s="122">
        <v>0</v>
      </c>
      <c r="M127" s="124"/>
      <c r="N127" s="124"/>
    </row>
    <row r="128" spans="2:14" ht="26.45" customHeight="1" x14ac:dyDescent="0.2">
      <c r="B128" s="198"/>
      <c r="C128" s="199"/>
      <c r="D128" s="199"/>
      <c r="E128" s="200"/>
      <c r="F128" s="133">
        <v>3238</v>
      </c>
      <c r="G128" s="241" t="s">
        <v>19</v>
      </c>
      <c r="H128" s="242"/>
      <c r="I128" s="243"/>
      <c r="J128" s="122">
        <v>0</v>
      </c>
      <c r="K128" s="123"/>
      <c r="L128" s="122">
        <v>0</v>
      </c>
      <c r="M128" s="124"/>
      <c r="N128" s="124"/>
    </row>
    <row r="129" spans="2:14" ht="17.45" customHeight="1" x14ac:dyDescent="0.2">
      <c r="B129" s="241"/>
      <c r="C129" s="242"/>
      <c r="D129" s="242"/>
      <c r="E129" s="243"/>
      <c r="F129" s="133">
        <v>3239</v>
      </c>
      <c r="G129" s="241" t="s">
        <v>12</v>
      </c>
      <c r="H129" s="242"/>
      <c r="I129" s="243"/>
      <c r="J129" s="122">
        <v>0</v>
      </c>
      <c r="K129" s="123"/>
      <c r="L129" s="122">
        <v>335.06</v>
      </c>
      <c r="M129" s="124"/>
      <c r="N129" s="124"/>
    </row>
    <row r="130" spans="2:14" ht="21" customHeight="1" x14ac:dyDescent="0.2">
      <c r="B130" s="256"/>
      <c r="C130" s="257"/>
      <c r="D130" s="257"/>
      <c r="E130" s="258"/>
      <c r="F130" s="132">
        <v>324</v>
      </c>
      <c r="G130" s="256" t="s">
        <v>242</v>
      </c>
      <c r="H130" s="257"/>
      <c r="I130" s="258"/>
      <c r="J130" s="119">
        <v>0</v>
      </c>
      <c r="K130" s="120">
        <v>1000</v>
      </c>
      <c r="L130" s="119">
        <v>0</v>
      </c>
      <c r="M130" s="121">
        <f>L130/K130*100</f>
        <v>0</v>
      </c>
      <c r="N130" s="207" t="s">
        <v>196</v>
      </c>
    </row>
    <row r="131" spans="2:14" ht="22.9" customHeight="1" x14ac:dyDescent="0.2">
      <c r="B131" s="241"/>
      <c r="C131" s="242"/>
      <c r="D131" s="242"/>
      <c r="E131" s="243"/>
      <c r="F131" s="138" t="s">
        <v>243</v>
      </c>
      <c r="G131" s="241" t="s">
        <v>244</v>
      </c>
      <c r="H131" s="242"/>
      <c r="I131" s="243"/>
      <c r="J131" s="122">
        <v>0</v>
      </c>
      <c r="K131" s="123"/>
      <c r="L131" s="122">
        <v>0</v>
      </c>
      <c r="M131" s="124"/>
      <c r="N131" s="124"/>
    </row>
    <row r="132" spans="2:14" ht="22.9" customHeight="1" x14ac:dyDescent="0.2">
      <c r="B132" s="241"/>
      <c r="C132" s="242"/>
      <c r="D132" s="242"/>
      <c r="E132" s="243"/>
      <c r="F132" s="132">
        <v>329</v>
      </c>
      <c r="G132" s="256" t="s">
        <v>20</v>
      </c>
      <c r="H132" s="257"/>
      <c r="I132" s="258"/>
      <c r="J132" s="119">
        <f>SUM(J133:J135)</f>
        <v>7182</v>
      </c>
      <c r="K132" s="120">
        <v>26500</v>
      </c>
      <c r="L132" s="119">
        <f>SUM(L133:L135)</f>
        <v>16914.48</v>
      </c>
      <c r="M132" s="121">
        <f>L132/K132*100</f>
        <v>63.828226415094335</v>
      </c>
      <c r="N132" s="121">
        <f>L132/J132*100</f>
        <v>235.51211361737677</v>
      </c>
    </row>
    <row r="133" spans="2:14" ht="16.7" customHeight="1" x14ac:dyDescent="0.2">
      <c r="B133" s="241"/>
      <c r="C133" s="242"/>
      <c r="D133" s="242"/>
      <c r="E133" s="243"/>
      <c r="F133" s="133">
        <v>3292</v>
      </c>
      <c r="G133" s="241" t="s">
        <v>221</v>
      </c>
      <c r="H133" s="242"/>
      <c r="I133" s="243"/>
      <c r="J133" s="122">
        <v>0</v>
      </c>
      <c r="K133" s="123"/>
      <c r="L133" s="122">
        <v>282.67</v>
      </c>
      <c r="M133" s="124"/>
      <c r="N133" s="130"/>
    </row>
    <row r="134" spans="2:14" ht="21" customHeight="1" x14ac:dyDescent="0.2">
      <c r="B134" s="241"/>
      <c r="C134" s="242"/>
      <c r="D134" s="242"/>
      <c r="E134" s="243"/>
      <c r="F134" s="138" t="s">
        <v>109</v>
      </c>
      <c r="G134" s="241" t="s">
        <v>230</v>
      </c>
      <c r="H134" s="242"/>
      <c r="I134" s="243"/>
      <c r="J134" s="122">
        <v>3831.01</v>
      </c>
      <c r="K134" s="123"/>
      <c r="L134" s="122">
        <v>6011.01</v>
      </c>
      <c r="M134" s="124"/>
      <c r="N134" s="124"/>
    </row>
    <row r="135" spans="2:14" ht="21" customHeight="1" x14ac:dyDescent="0.2">
      <c r="B135" s="198"/>
      <c r="C135" s="199"/>
      <c r="D135" s="199"/>
      <c r="E135" s="200"/>
      <c r="F135" s="138" t="s">
        <v>8</v>
      </c>
      <c r="G135" s="241" t="s">
        <v>20</v>
      </c>
      <c r="H135" s="242"/>
      <c r="I135" s="243"/>
      <c r="J135" s="122">
        <v>3350.99</v>
      </c>
      <c r="K135" s="123"/>
      <c r="L135" s="122">
        <v>10620.8</v>
      </c>
      <c r="M135" s="124"/>
      <c r="N135" s="124"/>
    </row>
    <row r="136" spans="2:14" ht="21" customHeight="1" x14ac:dyDescent="0.2">
      <c r="B136" s="198"/>
      <c r="C136" s="199"/>
      <c r="D136" s="199"/>
      <c r="E136" s="200"/>
      <c r="F136" s="132">
        <v>343</v>
      </c>
      <c r="G136" s="256" t="s">
        <v>21</v>
      </c>
      <c r="H136" s="257"/>
      <c r="I136" s="258"/>
      <c r="J136" s="119">
        <v>0</v>
      </c>
      <c r="K136" s="120">
        <v>500</v>
      </c>
      <c r="L136" s="119">
        <f>+L137</f>
        <v>60</v>
      </c>
      <c r="M136" s="121">
        <f>L136/K136*100</f>
        <v>12</v>
      </c>
      <c r="N136" s="207" t="s">
        <v>196</v>
      </c>
    </row>
    <row r="137" spans="2:14" ht="23.45" customHeight="1" x14ac:dyDescent="0.2">
      <c r="B137" s="241"/>
      <c r="C137" s="242"/>
      <c r="D137" s="242"/>
      <c r="E137" s="243"/>
      <c r="F137" s="138" t="s">
        <v>22</v>
      </c>
      <c r="G137" s="241" t="s">
        <v>23</v>
      </c>
      <c r="H137" s="242"/>
      <c r="I137" s="243"/>
      <c r="J137" s="122">
        <v>0</v>
      </c>
      <c r="K137" s="123"/>
      <c r="L137" s="122">
        <v>60</v>
      </c>
      <c r="M137" s="124"/>
      <c r="N137" s="124"/>
    </row>
    <row r="138" spans="2:14" ht="13.15" customHeight="1" x14ac:dyDescent="0.2">
      <c r="B138" s="253" t="s">
        <v>207</v>
      </c>
      <c r="C138" s="254"/>
      <c r="D138" s="254"/>
      <c r="E138" s="254"/>
      <c r="F138" s="254"/>
      <c r="G138" s="254"/>
      <c r="H138" s="254"/>
      <c r="I138" s="255"/>
      <c r="J138" s="147">
        <f>+J109+J111+J113+J115+J118+J122+J130+J132+J136</f>
        <v>37399.61</v>
      </c>
      <c r="K138" s="147">
        <f>+K109+K111+K113+K115+K118+K122+K130+K132+K136</f>
        <v>154239.70000000001</v>
      </c>
      <c r="L138" s="147">
        <f>+L109+L111+L113+L115+L118+L122+L130+L132+L136</f>
        <v>53867</v>
      </c>
      <c r="M138" s="121">
        <f>L138/K138*100</f>
        <v>34.92421211918851</v>
      </c>
      <c r="N138" s="121">
        <f>L138/J138*100</f>
        <v>144.03091369134597</v>
      </c>
    </row>
    <row r="139" spans="2:14" ht="19.899999999999999" customHeight="1" x14ac:dyDescent="0.2">
      <c r="B139" s="244"/>
      <c r="C139" s="245"/>
      <c r="D139" s="245"/>
      <c r="E139" s="245"/>
      <c r="F139" s="245"/>
      <c r="G139" s="245"/>
      <c r="H139" s="245"/>
      <c r="I139" s="246"/>
      <c r="J139" s="139"/>
      <c r="K139" s="148"/>
      <c r="L139" s="140"/>
      <c r="M139" s="141"/>
      <c r="N139" s="141"/>
    </row>
    <row r="140" spans="2:14" ht="36" customHeight="1" x14ac:dyDescent="0.2">
      <c r="B140" s="261" t="s">
        <v>188</v>
      </c>
      <c r="C140" s="262"/>
      <c r="D140" s="262"/>
      <c r="E140" s="263"/>
      <c r="F140" s="197" t="s">
        <v>245</v>
      </c>
      <c r="G140" s="261" t="s">
        <v>246</v>
      </c>
      <c r="H140" s="262"/>
      <c r="I140" s="263"/>
      <c r="J140" s="196">
        <v>2800</v>
      </c>
      <c r="K140" s="196">
        <v>5128</v>
      </c>
      <c r="L140" s="196">
        <v>3028</v>
      </c>
      <c r="M140" s="196">
        <f>L140/K140*100</f>
        <v>59.048361934477377</v>
      </c>
      <c r="N140" s="196">
        <f>L140/J140*100</f>
        <v>108.14285714285714</v>
      </c>
    </row>
    <row r="141" spans="2:14" ht="36" customHeight="1" x14ac:dyDescent="0.2">
      <c r="B141" s="182"/>
      <c r="C141" s="183"/>
      <c r="D141" s="183"/>
      <c r="E141" s="184"/>
      <c r="F141" s="132">
        <v>322</v>
      </c>
      <c r="G141" s="256" t="s">
        <v>213</v>
      </c>
      <c r="H141" s="257"/>
      <c r="I141" s="258"/>
      <c r="J141" s="119">
        <v>1000</v>
      </c>
      <c r="K141" s="120">
        <v>1528</v>
      </c>
      <c r="L141" s="119">
        <f>+L142+L143+L144</f>
        <v>1528</v>
      </c>
      <c r="M141" s="121">
        <f>L141/K141*100</f>
        <v>100</v>
      </c>
      <c r="N141" s="121">
        <f>L141/J141*100</f>
        <v>152.80000000000001</v>
      </c>
    </row>
    <row r="142" spans="2:14" ht="36" customHeight="1" x14ac:dyDescent="0.2">
      <c r="B142" s="203"/>
      <c r="C142" s="204"/>
      <c r="D142" s="204"/>
      <c r="E142" s="205"/>
      <c r="F142" s="138" t="s">
        <v>32</v>
      </c>
      <c r="G142" s="241" t="s">
        <v>33</v>
      </c>
      <c r="H142" s="242"/>
      <c r="I142" s="243"/>
      <c r="J142" s="122">
        <v>0</v>
      </c>
      <c r="K142" s="123"/>
      <c r="L142" s="122">
        <v>528</v>
      </c>
      <c r="M142" s="124"/>
      <c r="N142" s="124"/>
    </row>
    <row r="143" spans="2:14" ht="36" customHeight="1" x14ac:dyDescent="0.2">
      <c r="B143" s="198"/>
      <c r="C143" s="199"/>
      <c r="D143" s="199"/>
      <c r="E143" s="200"/>
      <c r="F143" s="133">
        <v>3224</v>
      </c>
      <c r="G143" s="241" t="s">
        <v>313</v>
      </c>
      <c r="H143" s="242"/>
      <c r="I143" s="243"/>
      <c r="J143" s="122">
        <v>1000</v>
      </c>
      <c r="K143" s="123"/>
      <c r="L143" s="122">
        <v>0</v>
      </c>
      <c r="M143" s="124"/>
      <c r="N143" s="124"/>
    </row>
    <row r="144" spans="2:14" ht="36" customHeight="1" x14ac:dyDescent="0.2">
      <c r="B144" s="182"/>
      <c r="C144" s="183"/>
      <c r="D144" s="183"/>
      <c r="E144" s="184"/>
      <c r="F144" s="133">
        <v>3225</v>
      </c>
      <c r="G144" s="241" t="s">
        <v>309</v>
      </c>
      <c r="H144" s="242"/>
      <c r="I144" s="243"/>
      <c r="J144" s="122">
        <v>0</v>
      </c>
      <c r="K144" s="123"/>
      <c r="L144" s="122">
        <v>1000</v>
      </c>
      <c r="M144" s="124"/>
      <c r="N144" s="124"/>
    </row>
    <row r="145" spans="1:14" ht="13.15" customHeight="1" x14ac:dyDescent="0.2">
      <c r="B145" s="241"/>
      <c r="C145" s="242"/>
      <c r="D145" s="242"/>
      <c r="E145" s="243"/>
      <c r="F145" s="132">
        <v>323</v>
      </c>
      <c r="G145" s="256" t="s">
        <v>6</v>
      </c>
      <c r="H145" s="257"/>
      <c r="I145" s="258"/>
      <c r="J145" s="119">
        <v>1800</v>
      </c>
      <c r="K145" s="120">
        <v>3600</v>
      </c>
      <c r="L145" s="119">
        <f>+L146+L147</f>
        <v>1500</v>
      </c>
      <c r="M145" s="121">
        <f>L145/K145*100</f>
        <v>41.666666666666671</v>
      </c>
      <c r="N145" s="121">
        <f>L145/J145*100</f>
        <v>83.333333333333343</v>
      </c>
    </row>
    <row r="146" spans="1:14" ht="34.35" customHeight="1" x14ac:dyDescent="0.2">
      <c r="B146" s="175"/>
      <c r="C146" s="176"/>
      <c r="D146" s="176"/>
      <c r="E146" s="177"/>
      <c r="F146" s="133">
        <v>3232</v>
      </c>
      <c r="G146" s="241" t="s">
        <v>14</v>
      </c>
      <c r="H146" s="300"/>
      <c r="I146" s="301"/>
      <c r="J146" s="119"/>
      <c r="K146" s="120"/>
      <c r="L146" s="122">
        <v>0</v>
      </c>
      <c r="M146" s="121"/>
      <c r="N146" s="121"/>
    </row>
    <row r="147" spans="1:14" ht="19.899999999999999" customHeight="1" x14ac:dyDescent="0.2">
      <c r="B147" s="241"/>
      <c r="C147" s="242"/>
      <c r="D147" s="242"/>
      <c r="E147" s="243"/>
      <c r="F147" s="138" t="s">
        <v>27</v>
      </c>
      <c r="G147" s="241" t="s">
        <v>38</v>
      </c>
      <c r="H147" s="242"/>
      <c r="I147" s="243"/>
      <c r="J147" s="122">
        <v>1800</v>
      </c>
      <c r="K147" s="123"/>
      <c r="L147" s="122">
        <v>1500</v>
      </c>
      <c r="M147" s="124"/>
      <c r="N147" s="124"/>
    </row>
    <row r="148" spans="1:14" ht="13.15" customHeight="1" x14ac:dyDescent="0.2">
      <c r="B148" s="253" t="s">
        <v>207</v>
      </c>
      <c r="C148" s="254"/>
      <c r="D148" s="254"/>
      <c r="E148" s="254"/>
      <c r="F148" s="254"/>
      <c r="G148" s="254"/>
      <c r="H148" s="254"/>
      <c r="I148" s="255"/>
      <c r="J148" s="137">
        <f>+J141+J145</f>
        <v>2800</v>
      </c>
      <c r="K148" s="137">
        <f>+K141+K145</f>
        <v>5128</v>
      </c>
      <c r="L148" s="137">
        <f>+L141+L145</f>
        <v>3028</v>
      </c>
      <c r="M148" s="121">
        <f>L148/K148*100</f>
        <v>59.048361934477377</v>
      </c>
      <c r="N148" s="121">
        <f>L148/J148*100</f>
        <v>108.14285714285714</v>
      </c>
    </row>
    <row r="149" spans="1:14" x14ac:dyDescent="0.2">
      <c r="A149" s="298"/>
      <c r="B149" s="298"/>
      <c r="C149" s="298"/>
      <c r="D149" s="298"/>
      <c r="E149" s="298"/>
      <c r="F149" s="298"/>
      <c r="G149" s="298"/>
      <c r="H149" s="298"/>
      <c r="I149" s="299"/>
      <c r="J149" s="119"/>
      <c r="K149" s="137"/>
      <c r="L149" s="119"/>
      <c r="M149" s="121"/>
      <c r="N149" s="121"/>
    </row>
    <row r="150" spans="1:14" ht="13.15" customHeight="1" x14ac:dyDescent="0.2">
      <c r="B150" s="247" t="s">
        <v>199</v>
      </c>
      <c r="C150" s="248"/>
      <c r="D150" s="248"/>
      <c r="E150" s="249"/>
      <c r="F150" s="163" t="s">
        <v>249</v>
      </c>
      <c r="G150" s="247" t="s">
        <v>250</v>
      </c>
      <c r="H150" s="248"/>
      <c r="I150" s="249"/>
      <c r="J150" s="164">
        <v>0</v>
      </c>
      <c r="K150" s="164">
        <v>7000</v>
      </c>
      <c r="L150" s="164">
        <v>0</v>
      </c>
      <c r="M150" s="164">
        <f>L150/K150*100</f>
        <v>0</v>
      </c>
      <c r="N150" s="209" t="s">
        <v>196</v>
      </c>
    </row>
    <row r="151" spans="1:14" ht="13.15" customHeight="1" x14ac:dyDescent="0.2">
      <c r="B151" s="261" t="s">
        <v>188</v>
      </c>
      <c r="C151" s="262"/>
      <c r="D151" s="262"/>
      <c r="E151" s="263"/>
      <c r="F151" s="197" t="s">
        <v>228</v>
      </c>
      <c r="G151" s="261" t="s">
        <v>229</v>
      </c>
      <c r="H151" s="262"/>
      <c r="I151" s="263"/>
      <c r="J151" s="196">
        <v>0</v>
      </c>
      <c r="K151" s="196">
        <v>7000</v>
      </c>
      <c r="L151" s="196">
        <v>0</v>
      </c>
      <c r="M151" s="196">
        <f>L151/K151*100</f>
        <v>0</v>
      </c>
      <c r="N151" s="208" t="s">
        <v>196</v>
      </c>
    </row>
    <row r="152" spans="1:14" ht="19.899999999999999" customHeight="1" x14ac:dyDescent="0.2">
      <c r="B152" s="134"/>
      <c r="C152" s="275"/>
      <c r="D152" s="275"/>
      <c r="E152" s="276"/>
      <c r="F152" s="132">
        <v>322</v>
      </c>
      <c r="G152" s="256" t="s">
        <v>213</v>
      </c>
      <c r="H152" s="257"/>
      <c r="I152" s="258"/>
      <c r="J152" s="150">
        <v>0</v>
      </c>
      <c r="K152" s="121">
        <v>3500</v>
      </c>
      <c r="L152" s="121">
        <v>0</v>
      </c>
      <c r="M152" s="121">
        <f>L152/K152*100</f>
        <v>0</v>
      </c>
      <c r="N152" s="207" t="s">
        <v>196</v>
      </c>
    </row>
    <row r="153" spans="1:14" ht="13.15" customHeight="1" x14ac:dyDescent="0.2">
      <c r="B153" s="241"/>
      <c r="C153" s="242"/>
      <c r="D153" s="242"/>
      <c r="E153" s="243"/>
      <c r="F153" s="138" t="s">
        <v>40</v>
      </c>
      <c r="G153" s="241" t="s">
        <v>41</v>
      </c>
      <c r="H153" s="242"/>
      <c r="I153" s="243"/>
      <c r="J153" s="122">
        <v>0</v>
      </c>
      <c r="K153" s="123"/>
      <c r="L153" s="122">
        <v>0</v>
      </c>
      <c r="M153" s="124"/>
      <c r="N153" s="124"/>
    </row>
    <row r="154" spans="1:14" ht="25.15" customHeight="1" x14ac:dyDescent="0.2">
      <c r="B154" s="241"/>
      <c r="C154" s="242"/>
      <c r="D154" s="242"/>
      <c r="E154" s="243"/>
      <c r="F154" s="132">
        <v>329</v>
      </c>
      <c r="G154" s="256" t="s">
        <v>20</v>
      </c>
      <c r="H154" s="257"/>
      <c r="I154" s="258"/>
      <c r="J154" s="119">
        <v>0</v>
      </c>
      <c r="K154" s="120">
        <v>3500</v>
      </c>
      <c r="L154" s="119">
        <v>0</v>
      </c>
      <c r="M154" s="121">
        <f>L154/K154*100</f>
        <v>0</v>
      </c>
      <c r="N154" s="207" t="s">
        <v>196</v>
      </c>
    </row>
    <row r="155" spans="1:14" ht="21.6" customHeight="1" x14ac:dyDescent="0.2">
      <c r="B155" s="241"/>
      <c r="C155" s="242"/>
      <c r="D155" s="242"/>
      <c r="E155" s="243"/>
      <c r="F155" s="138" t="s">
        <v>8</v>
      </c>
      <c r="G155" s="241" t="s">
        <v>20</v>
      </c>
      <c r="H155" s="242"/>
      <c r="I155" s="243"/>
      <c r="J155" s="122">
        <v>0</v>
      </c>
      <c r="K155" s="123"/>
      <c r="L155" s="122">
        <v>0</v>
      </c>
      <c r="M155" s="151"/>
      <c r="N155" s="124"/>
    </row>
    <row r="156" spans="1:14" ht="13.15" customHeight="1" x14ac:dyDescent="0.2">
      <c r="B156" s="244" t="s">
        <v>207</v>
      </c>
      <c r="C156" s="245"/>
      <c r="D156" s="245"/>
      <c r="E156" s="245"/>
      <c r="F156" s="245"/>
      <c r="G156" s="245"/>
      <c r="H156" s="245"/>
      <c r="I156" s="246"/>
      <c r="J156" s="137">
        <f>+J152+J154</f>
        <v>0</v>
      </c>
      <c r="K156" s="137">
        <f>+K152+K154</f>
        <v>7000</v>
      </c>
      <c r="L156" s="137">
        <f>+L152+L154</f>
        <v>0</v>
      </c>
      <c r="M156" s="121">
        <f>L156/K156*100</f>
        <v>0</v>
      </c>
      <c r="N156" s="207" t="s">
        <v>196</v>
      </c>
    </row>
    <row r="157" spans="1:14" ht="23.45" customHeight="1" x14ac:dyDescent="0.2">
      <c r="B157" s="244"/>
      <c r="C157" s="245"/>
      <c r="D157" s="245"/>
      <c r="E157" s="245"/>
      <c r="F157" s="245"/>
      <c r="G157" s="245"/>
      <c r="H157" s="245"/>
      <c r="I157" s="246"/>
      <c r="J157" s="139"/>
      <c r="K157" s="139"/>
      <c r="L157" s="140"/>
      <c r="M157" s="141"/>
      <c r="N157" s="141"/>
    </row>
    <row r="158" spans="1:14" ht="24.6" customHeight="1" x14ac:dyDescent="0.2">
      <c r="B158" s="247" t="s">
        <v>199</v>
      </c>
      <c r="C158" s="248"/>
      <c r="D158" s="248"/>
      <c r="E158" s="249"/>
      <c r="F158" s="163" t="s">
        <v>251</v>
      </c>
      <c r="G158" s="247" t="s">
        <v>252</v>
      </c>
      <c r="H158" s="248"/>
      <c r="I158" s="249"/>
      <c r="J158" s="164">
        <v>158.84</v>
      </c>
      <c r="K158" s="164">
        <v>54000</v>
      </c>
      <c r="L158" s="164">
        <v>12322.54</v>
      </c>
      <c r="M158" s="164">
        <f>L158/K158*100</f>
        <v>22.819518518518521</v>
      </c>
      <c r="N158" s="164">
        <f>L158/J158*100</f>
        <v>7757.8317804079579</v>
      </c>
    </row>
    <row r="159" spans="1:14" ht="19.899999999999999" customHeight="1" x14ac:dyDescent="0.2">
      <c r="B159" s="261" t="s">
        <v>188</v>
      </c>
      <c r="C159" s="262"/>
      <c r="D159" s="262"/>
      <c r="E159" s="263"/>
      <c r="F159" s="197" t="s">
        <v>253</v>
      </c>
      <c r="G159" s="261" t="s">
        <v>254</v>
      </c>
      <c r="H159" s="262"/>
      <c r="I159" s="263"/>
      <c r="J159" s="196">
        <v>158.84</v>
      </c>
      <c r="K159" s="196">
        <v>54000</v>
      </c>
      <c r="L159" s="196">
        <v>12322.54</v>
      </c>
      <c r="M159" s="196">
        <f>L159/K159*100</f>
        <v>22.819518518518521</v>
      </c>
      <c r="N159" s="196">
        <f>L159/J159*100</f>
        <v>7757.8317804079579</v>
      </c>
    </row>
    <row r="160" spans="1:14" ht="13.15" customHeight="1" x14ac:dyDescent="0.2">
      <c r="B160" s="241"/>
      <c r="C160" s="242"/>
      <c r="D160" s="242"/>
      <c r="E160" s="243"/>
      <c r="F160" s="132">
        <v>311</v>
      </c>
      <c r="G160" s="256" t="s">
        <v>202</v>
      </c>
      <c r="H160" s="257"/>
      <c r="I160" s="258"/>
      <c r="J160" s="152">
        <v>0</v>
      </c>
      <c r="K160" s="152">
        <v>0</v>
      </c>
      <c r="L160" s="152">
        <v>0</v>
      </c>
      <c r="M160" s="207" t="s">
        <v>196</v>
      </c>
      <c r="N160" s="207" t="s">
        <v>196</v>
      </c>
    </row>
    <row r="161" spans="2:14" ht="13.15" customHeight="1" x14ac:dyDescent="0.2">
      <c r="B161" s="241"/>
      <c r="C161" s="242"/>
      <c r="D161" s="242"/>
      <c r="E161" s="243"/>
      <c r="F161" s="132">
        <v>313</v>
      </c>
      <c r="G161" s="256" t="s">
        <v>255</v>
      </c>
      <c r="H161" s="257"/>
      <c r="I161" s="258"/>
      <c r="J161" s="152">
        <v>0</v>
      </c>
      <c r="K161" s="152">
        <v>0</v>
      </c>
      <c r="L161" s="152">
        <v>0</v>
      </c>
      <c r="M161" s="207" t="s">
        <v>196</v>
      </c>
      <c r="N161" s="207" t="s">
        <v>196</v>
      </c>
    </row>
    <row r="162" spans="2:14" ht="25.15" customHeight="1" x14ac:dyDescent="0.2">
      <c r="B162" s="241"/>
      <c r="C162" s="242"/>
      <c r="D162" s="242"/>
      <c r="E162" s="243"/>
      <c r="F162" s="132">
        <v>312</v>
      </c>
      <c r="G162" s="256" t="s">
        <v>203</v>
      </c>
      <c r="H162" s="257"/>
      <c r="I162" s="258"/>
      <c r="J162" s="119">
        <v>0</v>
      </c>
      <c r="K162" s="120">
        <v>2000</v>
      </c>
      <c r="L162" s="119">
        <f>+L163</f>
        <v>12000</v>
      </c>
      <c r="M162" s="121">
        <f>L162/K162*100</f>
        <v>600</v>
      </c>
      <c r="N162" s="207" t="s">
        <v>196</v>
      </c>
    </row>
    <row r="163" spans="2:14" ht="21" customHeight="1" x14ac:dyDescent="0.2">
      <c r="B163" s="241"/>
      <c r="C163" s="242"/>
      <c r="D163" s="242"/>
      <c r="E163" s="243"/>
      <c r="F163" s="138" t="s">
        <v>1</v>
      </c>
      <c r="G163" s="241" t="s">
        <v>203</v>
      </c>
      <c r="H163" s="242"/>
      <c r="I163" s="243"/>
      <c r="J163" s="122">
        <v>0</v>
      </c>
      <c r="K163" s="123"/>
      <c r="L163" s="122">
        <v>12000</v>
      </c>
      <c r="M163" s="124"/>
      <c r="N163" s="130"/>
    </row>
    <row r="164" spans="2:14" ht="22.9" customHeight="1" x14ac:dyDescent="0.2">
      <c r="B164" s="241"/>
      <c r="C164" s="242"/>
      <c r="D164" s="242"/>
      <c r="E164" s="243"/>
      <c r="F164" s="132">
        <v>321</v>
      </c>
      <c r="G164" s="256" t="s">
        <v>2</v>
      </c>
      <c r="H164" s="257"/>
      <c r="I164" s="258"/>
      <c r="J164" s="119">
        <v>0</v>
      </c>
      <c r="K164" s="120">
        <v>8000</v>
      </c>
      <c r="L164" s="119">
        <f>SUM(L165:L166)</f>
        <v>0</v>
      </c>
      <c r="M164" s="121">
        <f>L164/K164*100</f>
        <v>0</v>
      </c>
      <c r="N164" s="207" t="s">
        <v>196</v>
      </c>
    </row>
    <row r="165" spans="2:14" ht="22.9" customHeight="1" x14ac:dyDescent="0.2">
      <c r="B165" s="175"/>
      <c r="C165" s="176"/>
      <c r="D165" s="176"/>
      <c r="E165" s="177"/>
      <c r="F165" s="138" t="s">
        <v>4</v>
      </c>
      <c r="G165" s="241" t="s">
        <v>5</v>
      </c>
      <c r="H165" s="242"/>
      <c r="I165" s="243"/>
      <c r="J165" s="122">
        <v>0</v>
      </c>
      <c r="K165" s="123"/>
      <c r="L165" s="122">
        <v>0</v>
      </c>
      <c r="M165" s="124"/>
      <c r="N165" s="124"/>
    </row>
    <row r="166" spans="2:14" ht="25.9" customHeight="1" x14ac:dyDescent="0.2">
      <c r="B166" s="241"/>
      <c r="C166" s="242"/>
      <c r="D166" s="242"/>
      <c r="E166" s="243"/>
      <c r="F166" s="138">
        <v>3213</v>
      </c>
      <c r="G166" s="241" t="s">
        <v>25</v>
      </c>
      <c r="H166" s="242"/>
      <c r="I166" s="243"/>
      <c r="J166" s="122">
        <v>0</v>
      </c>
      <c r="K166" s="123"/>
      <c r="L166" s="122">
        <v>0</v>
      </c>
      <c r="M166" s="124"/>
      <c r="N166" s="124"/>
    </row>
    <row r="167" spans="2:14" ht="21" customHeight="1" x14ac:dyDescent="0.2">
      <c r="B167" s="241"/>
      <c r="C167" s="242"/>
      <c r="D167" s="242"/>
      <c r="E167" s="243"/>
      <c r="F167" s="132">
        <v>322</v>
      </c>
      <c r="G167" s="256" t="s">
        <v>213</v>
      </c>
      <c r="H167" s="257"/>
      <c r="I167" s="258"/>
      <c r="J167" s="119">
        <v>0</v>
      </c>
      <c r="K167" s="120">
        <v>0</v>
      </c>
      <c r="L167" s="119">
        <f>+L168</f>
        <v>0</v>
      </c>
      <c r="M167" s="207" t="s">
        <v>196</v>
      </c>
      <c r="N167" s="207" t="s">
        <v>196</v>
      </c>
    </row>
    <row r="168" spans="2:14" ht="32.450000000000003" customHeight="1" x14ac:dyDescent="0.2">
      <c r="B168" s="241"/>
      <c r="C168" s="242"/>
      <c r="D168" s="242"/>
      <c r="E168" s="243"/>
      <c r="F168" s="138" t="s">
        <v>32</v>
      </c>
      <c r="G168" s="241" t="s">
        <v>33</v>
      </c>
      <c r="H168" s="242"/>
      <c r="I168" s="243"/>
      <c r="J168" s="122">
        <v>0</v>
      </c>
      <c r="K168" s="123"/>
      <c r="L168" s="122">
        <v>0</v>
      </c>
      <c r="M168" s="122"/>
      <c r="N168" s="124"/>
    </row>
    <row r="169" spans="2:14" ht="17.45" customHeight="1" x14ac:dyDescent="0.2">
      <c r="B169" s="241"/>
      <c r="C169" s="242"/>
      <c r="D169" s="242"/>
      <c r="E169" s="243"/>
      <c r="F169" s="132">
        <v>323</v>
      </c>
      <c r="G169" s="256" t="s">
        <v>6</v>
      </c>
      <c r="H169" s="257"/>
      <c r="I169" s="258"/>
      <c r="J169" s="119">
        <v>0</v>
      </c>
      <c r="K169" s="120">
        <v>4000</v>
      </c>
      <c r="L169" s="119">
        <f>+L170+L171</f>
        <v>0</v>
      </c>
      <c r="M169" s="121">
        <f>L169/K169*100</f>
        <v>0</v>
      </c>
      <c r="N169" s="207" t="s">
        <v>196</v>
      </c>
    </row>
    <row r="170" spans="2:14" ht="17.45" customHeight="1" x14ac:dyDescent="0.2">
      <c r="B170" s="175"/>
      <c r="C170" s="176"/>
      <c r="D170" s="176"/>
      <c r="E170" s="177"/>
      <c r="F170" s="138" t="s">
        <v>9</v>
      </c>
      <c r="G170" s="241" t="s">
        <v>10</v>
      </c>
      <c r="H170" s="242"/>
      <c r="I170" s="243"/>
      <c r="J170" s="122">
        <v>0</v>
      </c>
      <c r="K170" s="123"/>
      <c r="L170" s="122">
        <v>0</v>
      </c>
      <c r="M170" s="124"/>
      <c r="N170" s="124"/>
    </row>
    <row r="171" spans="2:14" ht="22.9" customHeight="1" x14ac:dyDescent="0.2">
      <c r="B171" s="241"/>
      <c r="C171" s="242"/>
      <c r="D171" s="242"/>
      <c r="E171" s="243"/>
      <c r="F171" s="138">
        <v>3239</v>
      </c>
      <c r="G171" s="241" t="s">
        <v>12</v>
      </c>
      <c r="H171" s="242"/>
      <c r="I171" s="243"/>
      <c r="J171" s="122">
        <v>0</v>
      </c>
      <c r="K171" s="123"/>
      <c r="L171" s="122">
        <v>0</v>
      </c>
      <c r="M171" s="124"/>
      <c r="N171" s="124"/>
    </row>
    <row r="172" spans="2:14" ht="30.75" customHeight="1" x14ac:dyDescent="0.2">
      <c r="B172" s="241"/>
      <c r="C172" s="242"/>
      <c r="D172" s="242"/>
      <c r="E172" s="243"/>
      <c r="F172" s="132">
        <v>324</v>
      </c>
      <c r="G172" s="256" t="s">
        <v>242</v>
      </c>
      <c r="H172" s="257"/>
      <c r="I172" s="258"/>
      <c r="J172" s="119">
        <v>0</v>
      </c>
      <c r="K172" s="120">
        <v>30000</v>
      </c>
      <c r="L172" s="119">
        <f>+L173</f>
        <v>0</v>
      </c>
      <c r="M172" s="121">
        <f>L172/K172*100</f>
        <v>0</v>
      </c>
      <c r="N172" s="207" t="s">
        <v>196</v>
      </c>
    </row>
    <row r="173" spans="2:14" ht="28.9" customHeight="1" x14ac:dyDescent="0.2">
      <c r="B173" s="241"/>
      <c r="C173" s="242"/>
      <c r="D173" s="242"/>
      <c r="E173" s="243"/>
      <c r="F173" s="138" t="s">
        <v>243</v>
      </c>
      <c r="G173" s="241" t="s">
        <v>242</v>
      </c>
      <c r="H173" s="242"/>
      <c r="I173" s="243"/>
      <c r="J173" s="122">
        <v>0</v>
      </c>
      <c r="K173" s="123"/>
      <c r="L173" s="122">
        <v>0</v>
      </c>
      <c r="M173" s="124"/>
      <c r="N173" s="124"/>
    </row>
    <row r="174" spans="2:14" ht="22.9" customHeight="1" x14ac:dyDescent="0.2">
      <c r="B174" s="241"/>
      <c r="C174" s="242"/>
      <c r="D174" s="242"/>
      <c r="E174" s="243"/>
      <c r="F174" s="132">
        <v>329</v>
      </c>
      <c r="G174" s="256" t="s">
        <v>20</v>
      </c>
      <c r="H174" s="257"/>
      <c r="I174" s="258"/>
      <c r="J174" s="119">
        <v>0</v>
      </c>
      <c r="K174" s="120">
        <v>8000</v>
      </c>
      <c r="L174" s="119">
        <f>+L175+L176+L177</f>
        <v>0</v>
      </c>
      <c r="M174" s="121">
        <f>L174/K174*100</f>
        <v>0</v>
      </c>
      <c r="N174" s="207" t="s">
        <v>196</v>
      </c>
    </row>
    <row r="175" spans="2:14" ht="22.9" customHeight="1" x14ac:dyDescent="0.2">
      <c r="B175" s="175"/>
      <c r="C175" s="176"/>
      <c r="D175" s="176"/>
      <c r="E175" s="177"/>
      <c r="F175" s="133">
        <v>3292</v>
      </c>
      <c r="G175" s="241" t="s">
        <v>221</v>
      </c>
      <c r="H175" s="273"/>
      <c r="I175" s="274"/>
      <c r="J175" s="122">
        <v>0</v>
      </c>
      <c r="K175" s="123"/>
      <c r="L175" s="122">
        <v>0</v>
      </c>
      <c r="M175" s="124"/>
      <c r="N175" s="124"/>
    </row>
    <row r="176" spans="2:14" ht="22.9" customHeight="1" x14ac:dyDescent="0.2">
      <c r="B176" s="175"/>
      <c r="C176" s="176"/>
      <c r="D176" s="176"/>
      <c r="E176" s="177"/>
      <c r="F176" s="133">
        <v>3293</v>
      </c>
      <c r="G176" s="241" t="s">
        <v>230</v>
      </c>
      <c r="H176" s="273"/>
      <c r="I176" s="274"/>
      <c r="J176" s="122">
        <v>0</v>
      </c>
      <c r="K176" s="123"/>
      <c r="L176" s="122">
        <v>0</v>
      </c>
      <c r="M176" s="124"/>
      <c r="N176" s="124"/>
    </row>
    <row r="177" spans="2:14" ht="23.45" customHeight="1" x14ac:dyDescent="0.2">
      <c r="B177" s="241"/>
      <c r="C177" s="242"/>
      <c r="D177" s="242"/>
      <c r="E177" s="243"/>
      <c r="F177" s="138" t="s">
        <v>8</v>
      </c>
      <c r="G177" s="241" t="s">
        <v>20</v>
      </c>
      <c r="H177" s="242"/>
      <c r="I177" s="243"/>
      <c r="J177" s="122">
        <v>0</v>
      </c>
      <c r="K177" s="123"/>
      <c r="L177" s="122">
        <v>0</v>
      </c>
      <c r="M177" s="124"/>
      <c r="N177" s="124"/>
    </row>
    <row r="178" spans="2:14" ht="22.35" customHeight="1" x14ac:dyDescent="0.2">
      <c r="B178" s="241"/>
      <c r="C178" s="242"/>
      <c r="D178" s="242"/>
      <c r="E178" s="243"/>
      <c r="F178" s="132">
        <v>343</v>
      </c>
      <c r="G178" s="256" t="s">
        <v>21</v>
      </c>
      <c r="H178" s="257"/>
      <c r="I178" s="258"/>
      <c r="J178" s="153">
        <f>J179</f>
        <v>158.84</v>
      </c>
      <c r="K178" s="154">
        <v>2000</v>
      </c>
      <c r="L178" s="153">
        <f>+L179</f>
        <v>322.54000000000002</v>
      </c>
      <c r="M178" s="121">
        <f>L178/K178*100</f>
        <v>16.126999999999999</v>
      </c>
      <c r="N178" s="121">
        <f>L178/J178*100</f>
        <v>203.05968269957191</v>
      </c>
    </row>
    <row r="179" spans="2:14" ht="30" customHeight="1" x14ac:dyDescent="0.2">
      <c r="B179" s="241"/>
      <c r="C179" s="242"/>
      <c r="D179" s="242"/>
      <c r="E179" s="243"/>
      <c r="F179" s="133">
        <v>3431</v>
      </c>
      <c r="G179" s="241" t="s">
        <v>23</v>
      </c>
      <c r="H179" s="242"/>
      <c r="I179" s="243"/>
      <c r="J179" s="122">
        <v>158.84</v>
      </c>
      <c r="K179" s="123"/>
      <c r="L179" s="122">
        <v>322.54000000000002</v>
      </c>
      <c r="M179" s="124"/>
      <c r="N179" s="124"/>
    </row>
    <row r="180" spans="2:14" ht="13.15" customHeight="1" x14ac:dyDescent="0.2">
      <c r="B180" s="253" t="s">
        <v>207</v>
      </c>
      <c r="C180" s="254"/>
      <c r="D180" s="254"/>
      <c r="E180" s="254"/>
      <c r="F180" s="254"/>
      <c r="G180" s="254"/>
      <c r="H180" s="254"/>
      <c r="I180" s="255"/>
      <c r="J180" s="137">
        <f>+J160+J161+J162+J164+J167+J169+J172+J174+J178</f>
        <v>158.84</v>
      </c>
      <c r="K180" s="137">
        <f>+K160+K161+K162+K164+K167+K169+K172+K174+K178</f>
        <v>54000</v>
      </c>
      <c r="L180" s="137">
        <f>+L160+L161+L162+L164+L167+L169+L172+L174+L178</f>
        <v>12322.54</v>
      </c>
      <c r="M180" s="121">
        <f>L180/K180*100</f>
        <v>22.819518518518521</v>
      </c>
      <c r="N180" s="121">
        <f>L180/J180*100</f>
        <v>7757.8317804079579</v>
      </c>
    </row>
    <row r="181" spans="2:14" x14ac:dyDescent="0.2">
      <c r="B181" s="244"/>
      <c r="C181" s="245"/>
      <c r="D181" s="245"/>
      <c r="E181" s="245"/>
      <c r="F181" s="245"/>
      <c r="G181" s="245"/>
      <c r="H181" s="245"/>
      <c r="I181" s="246"/>
      <c r="J181" s="139"/>
      <c r="K181" s="139"/>
      <c r="L181" s="140"/>
      <c r="M181" s="141"/>
      <c r="N181" s="141"/>
    </row>
    <row r="182" spans="2:14" ht="13.15" customHeight="1" x14ac:dyDescent="0.2">
      <c r="B182" s="247" t="s">
        <v>199</v>
      </c>
      <c r="C182" s="248"/>
      <c r="D182" s="248"/>
      <c r="E182" s="249"/>
      <c r="F182" s="163" t="s">
        <v>256</v>
      </c>
      <c r="G182" s="247" t="s">
        <v>257</v>
      </c>
      <c r="H182" s="248"/>
      <c r="I182" s="249"/>
      <c r="J182" s="164">
        <v>105680.38</v>
      </c>
      <c r="K182" s="164">
        <v>344420</v>
      </c>
      <c r="L182" s="164">
        <v>102648.47</v>
      </c>
      <c r="M182" s="164">
        <f>L182/K182*100</f>
        <v>29.803283781429652</v>
      </c>
      <c r="N182" s="164">
        <f>L182/J182*100</f>
        <v>97.131056871672854</v>
      </c>
    </row>
    <row r="183" spans="2:14" ht="13.15" customHeight="1" x14ac:dyDescent="0.2">
      <c r="B183" s="261" t="s">
        <v>188</v>
      </c>
      <c r="C183" s="262"/>
      <c r="D183" s="262"/>
      <c r="E183" s="263"/>
      <c r="F183" s="197" t="s">
        <v>228</v>
      </c>
      <c r="G183" s="261" t="s">
        <v>229</v>
      </c>
      <c r="H183" s="262"/>
      <c r="I183" s="263"/>
      <c r="J183" s="196">
        <v>105680.38</v>
      </c>
      <c r="K183" s="196">
        <v>344420</v>
      </c>
      <c r="L183" s="196">
        <v>102648.47</v>
      </c>
      <c r="M183" s="196">
        <f>L183/K183*100</f>
        <v>29.803283781429652</v>
      </c>
      <c r="N183" s="196">
        <f>L183/J183*100</f>
        <v>97.131056871672854</v>
      </c>
    </row>
    <row r="184" spans="2:14" ht="13.15" customHeight="1" x14ac:dyDescent="0.2">
      <c r="B184" s="241"/>
      <c r="C184" s="242"/>
      <c r="D184" s="242"/>
      <c r="E184" s="243"/>
      <c r="F184" s="132">
        <v>311</v>
      </c>
      <c r="G184" s="256" t="s">
        <v>201</v>
      </c>
      <c r="H184" s="257"/>
      <c r="I184" s="258"/>
      <c r="J184" s="121">
        <f>+J185</f>
        <v>66078.16</v>
      </c>
      <c r="K184" s="121">
        <v>96000</v>
      </c>
      <c r="L184" s="121">
        <f>+L185</f>
        <v>29764.74</v>
      </c>
      <c r="M184" s="121">
        <f>L184/K184*100</f>
        <v>31.0049375</v>
      </c>
      <c r="N184" s="121">
        <f>L184/J184*100</f>
        <v>45.044747008693946</v>
      </c>
    </row>
    <row r="185" spans="2:14" ht="20.45" customHeight="1" x14ac:dyDescent="0.2">
      <c r="B185" s="241"/>
      <c r="C185" s="242"/>
      <c r="D185" s="242"/>
      <c r="E185" s="243"/>
      <c r="F185" s="138" t="s">
        <v>237</v>
      </c>
      <c r="G185" s="241" t="s">
        <v>238</v>
      </c>
      <c r="H185" s="242"/>
      <c r="I185" s="243"/>
      <c r="J185" s="122">
        <v>66078.16</v>
      </c>
      <c r="K185" s="123"/>
      <c r="L185" s="122">
        <v>29764.74</v>
      </c>
      <c r="M185" s="124"/>
      <c r="N185" s="124"/>
    </row>
    <row r="186" spans="2:14" ht="20.45" customHeight="1" x14ac:dyDescent="0.2">
      <c r="B186" s="175"/>
      <c r="C186" s="176"/>
      <c r="D186" s="176"/>
      <c r="E186" s="177"/>
      <c r="F186" s="132">
        <v>312</v>
      </c>
      <c r="G186" s="256" t="s">
        <v>203</v>
      </c>
      <c r="H186" s="257"/>
      <c r="I186" s="258"/>
      <c r="J186" s="121">
        <v>1600</v>
      </c>
      <c r="K186" s="121">
        <v>2500</v>
      </c>
      <c r="L186" s="121">
        <f>+L187</f>
        <v>0</v>
      </c>
      <c r="M186" s="121">
        <f>L186/K186*100</f>
        <v>0</v>
      </c>
      <c r="N186" s="121">
        <f>L186/J186*100</f>
        <v>0</v>
      </c>
    </row>
    <row r="187" spans="2:14" ht="20.45" customHeight="1" x14ac:dyDescent="0.2">
      <c r="B187" s="175"/>
      <c r="C187" s="176"/>
      <c r="D187" s="176"/>
      <c r="E187" s="177"/>
      <c r="F187" s="133">
        <v>3121</v>
      </c>
      <c r="G187" s="241" t="s">
        <v>203</v>
      </c>
      <c r="H187" s="242"/>
      <c r="I187" s="243"/>
      <c r="J187" s="122">
        <v>1600</v>
      </c>
      <c r="K187" s="123"/>
      <c r="L187" s="122">
        <v>0</v>
      </c>
      <c r="M187" s="124"/>
      <c r="N187" s="124"/>
    </row>
    <row r="188" spans="2:14" ht="18" customHeight="1" x14ac:dyDescent="0.2">
      <c r="B188" s="241"/>
      <c r="C188" s="242"/>
      <c r="D188" s="242"/>
      <c r="E188" s="243"/>
      <c r="F188" s="132">
        <v>313</v>
      </c>
      <c r="G188" s="270" t="s">
        <v>204</v>
      </c>
      <c r="H188" s="271"/>
      <c r="I188" s="272"/>
      <c r="J188" s="119">
        <f>+J189</f>
        <v>10902.92</v>
      </c>
      <c r="K188" s="120">
        <v>15850</v>
      </c>
      <c r="L188" s="119">
        <f>+L189+L190</f>
        <v>4911.21</v>
      </c>
      <c r="M188" s="121">
        <f>L188/K188*100</f>
        <v>30.985552050473185</v>
      </c>
      <c r="N188" s="121">
        <f>L188/J188*100</f>
        <v>45.044905401488776</v>
      </c>
    </row>
    <row r="189" spans="2:14" ht="34.35" customHeight="1" x14ac:dyDescent="0.2">
      <c r="B189" s="241"/>
      <c r="C189" s="242"/>
      <c r="D189" s="242"/>
      <c r="E189" s="243"/>
      <c r="F189" s="138" t="s">
        <v>239</v>
      </c>
      <c r="G189" s="241" t="s">
        <v>240</v>
      </c>
      <c r="H189" s="242"/>
      <c r="I189" s="243"/>
      <c r="J189" s="122">
        <v>10902.92</v>
      </c>
      <c r="K189" s="123"/>
      <c r="L189" s="122">
        <v>4911.21</v>
      </c>
      <c r="M189" s="124"/>
      <c r="N189" s="124"/>
    </row>
    <row r="190" spans="2:14" ht="20.45" customHeight="1" x14ac:dyDescent="0.2">
      <c r="B190" s="241"/>
      <c r="C190" s="242"/>
      <c r="D190" s="242"/>
      <c r="E190" s="243"/>
      <c r="F190" s="138" t="s">
        <v>258</v>
      </c>
      <c r="G190" s="241" t="s">
        <v>259</v>
      </c>
      <c r="H190" s="242"/>
      <c r="I190" s="243"/>
      <c r="J190" s="122"/>
      <c r="K190" s="123"/>
      <c r="L190" s="122"/>
      <c r="M190" s="124"/>
      <c r="N190" s="124"/>
    </row>
    <row r="191" spans="2:14" ht="20.45" customHeight="1" x14ac:dyDescent="0.2">
      <c r="B191" s="241"/>
      <c r="C191" s="242"/>
      <c r="D191" s="242"/>
      <c r="E191" s="243"/>
      <c r="F191" s="132">
        <v>321</v>
      </c>
      <c r="G191" s="256" t="s">
        <v>2</v>
      </c>
      <c r="H191" s="257"/>
      <c r="I191" s="258"/>
      <c r="J191" s="119">
        <f>SUM(J192:J193)</f>
        <v>2675.66</v>
      </c>
      <c r="K191" s="120">
        <v>2000</v>
      </c>
      <c r="L191" s="119">
        <f>+L192+L193</f>
        <v>114</v>
      </c>
      <c r="M191" s="121">
        <f>L191/K191*100</f>
        <v>5.7</v>
      </c>
      <c r="N191" s="121">
        <f>L191/J191*100</f>
        <v>4.260631021878714</v>
      </c>
    </row>
    <row r="192" spans="2:14" ht="19.350000000000001" customHeight="1" x14ac:dyDescent="0.2">
      <c r="B192" s="241"/>
      <c r="C192" s="242"/>
      <c r="D192" s="242"/>
      <c r="E192" s="243"/>
      <c r="F192" s="133">
        <v>3211</v>
      </c>
      <c r="G192" s="241" t="s">
        <v>5</v>
      </c>
      <c r="H192" s="242"/>
      <c r="I192" s="243"/>
      <c r="J192" s="122">
        <v>0</v>
      </c>
      <c r="K192" s="123"/>
      <c r="L192" s="122">
        <v>0</v>
      </c>
      <c r="M192" s="122"/>
      <c r="N192" s="124"/>
    </row>
    <row r="193" spans="2:14" ht="30.75" customHeight="1" x14ac:dyDescent="0.2">
      <c r="B193" s="241"/>
      <c r="C193" s="242"/>
      <c r="D193" s="242"/>
      <c r="E193" s="243"/>
      <c r="F193" s="138" t="s">
        <v>3</v>
      </c>
      <c r="G193" s="241" t="s">
        <v>260</v>
      </c>
      <c r="H193" s="242"/>
      <c r="I193" s="243"/>
      <c r="J193" s="122">
        <v>2675.66</v>
      </c>
      <c r="K193" s="123"/>
      <c r="L193" s="122">
        <v>114</v>
      </c>
      <c r="M193" s="124"/>
      <c r="N193" s="124"/>
    </row>
    <row r="194" spans="2:14" ht="25.15" customHeight="1" x14ac:dyDescent="0.2">
      <c r="B194" s="241"/>
      <c r="C194" s="242"/>
      <c r="D194" s="242"/>
      <c r="E194" s="243"/>
      <c r="F194" s="132">
        <v>322</v>
      </c>
      <c r="G194" s="256" t="s">
        <v>213</v>
      </c>
      <c r="H194" s="257"/>
      <c r="I194" s="258"/>
      <c r="J194" s="119">
        <f>+J195</f>
        <v>310</v>
      </c>
      <c r="K194" s="120">
        <v>1500</v>
      </c>
      <c r="L194" s="119">
        <f>+L195</f>
        <v>764.5</v>
      </c>
      <c r="M194" s="121">
        <f>L194/K194*100</f>
        <v>50.966666666666669</v>
      </c>
      <c r="N194" s="121">
        <f>L194/J194*100</f>
        <v>246.61290322580646</v>
      </c>
    </row>
    <row r="195" spans="2:14" ht="29.45" customHeight="1" x14ac:dyDescent="0.2">
      <c r="B195" s="241"/>
      <c r="C195" s="242"/>
      <c r="D195" s="242"/>
      <c r="E195" s="243"/>
      <c r="F195" s="138" t="s">
        <v>32</v>
      </c>
      <c r="G195" s="241" t="s">
        <v>33</v>
      </c>
      <c r="H195" s="242"/>
      <c r="I195" s="243"/>
      <c r="J195" s="122">
        <v>310</v>
      </c>
      <c r="K195" s="123"/>
      <c r="L195" s="122">
        <v>764.5</v>
      </c>
      <c r="M195" s="124"/>
      <c r="N195" s="124"/>
    </row>
    <row r="196" spans="2:14" ht="16.7" customHeight="1" x14ac:dyDescent="0.2">
      <c r="B196" s="241"/>
      <c r="C196" s="242"/>
      <c r="D196" s="242"/>
      <c r="E196" s="243"/>
      <c r="F196" s="132">
        <v>323</v>
      </c>
      <c r="G196" s="256" t="s">
        <v>6</v>
      </c>
      <c r="H196" s="257"/>
      <c r="I196" s="258"/>
      <c r="J196" s="119">
        <f>SUM(J197:J201)</f>
        <v>23724.14</v>
      </c>
      <c r="K196" s="120">
        <v>222570</v>
      </c>
      <c r="L196" s="119">
        <f>SUM(L197:L201)</f>
        <v>67094.02</v>
      </c>
      <c r="M196" s="121">
        <f>L196/K196*100</f>
        <v>30.145131868625601</v>
      </c>
      <c r="N196" s="121">
        <f>L196/J196*100</f>
        <v>282.80907126665079</v>
      </c>
    </row>
    <row r="197" spans="2:14" ht="22.9" customHeight="1" x14ac:dyDescent="0.2">
      <c r="B197" s="241"/>
      <c r="C197" s="242"/>
      <c r="D197" s="242"/>
      <c r="E197" s="243"/>
      <c r="F197" s="138" t="s">
        <v>36</v>
      </c>
      <c r="G197" s="241" t="s">
        <v>37</v>
      </c>
      <c r="H197" s="242"/>
      <c r="I197" s="243"/>
      <c r="J197" s="122">
        <v>1183.79</v>
      </c>
      <c r="K197" s="123"/>
      <c r="L197" s="122">
        <v>0</v>
      </c>
      <c r="M197" s="124"/>
      <c r="N197" s="124"/>
    </row>
    <row r="198" spans="2:14" ht="24" customHeight="1" x14ac:dyDescent="0.2">
      <c r="B198" s="241"/>
      <c r="C198" s="242"/>
      <c r="D198" s="242"/>
      <c r="E198" s="243"/>
      <c r="F198" s="138" t="s">
        <v>7</v>
      </c>
      <c r="G198" s="241" t="s">
        <v>31</v>
      </c>
      <c r="H198" s="242"/>
      <c r="I198" s="243"/>
      <c r="J198" s="122">
        <v>0</v>
      </c>
      <c r="K198" s="123"/>
      <c r="L198" s="122">
        <v>0</v>
      </c>
      <c r="M198" s="124"/>
      <c r="N198" s="124"/>
    </row>
    <row r="199" spans="2:14" ht="19.899999999999999" customHeight="1" x14ac:dyDescent="0.2">
      <c r="B199" s="241"/>
      <c r="C199" s="242"/>
      <c r="D199" s="242"/>
      <c r="E199" s="243"/>
      <c r="F199" s="138" t="s">
        <v>261</v>
      </c>
      <c r="G199" s="241" t="s">
        <v>262</v>
      </c>
      <c r="H199" s="242"/>
      <c r="I199" s="243"/>
      <c r="J199" s="122">
        <v>0</v>
      </c>
      <c r="K199" s="123"/>
      <c r="L199" s="122">
        <v>0</v>
      </c>
      <c r="M199" s="124"/>
      <c r="N199" s="124"/>
    </row>
    <row r="200" spans="2:14" ht="21" customHeight="1" x14ac:dyDescent="0.2">
      <c r="B200" s="241"/>
      <c r="C200" s="242"/>
      <c r="D200" s="242"/>
      <c r="E200" s="243"/>
      <c r="F200" s="138" t="s">
        <v>9</v>
      </c>
      <c r="G200" s="241" t="s">
        <v>10</v>
      </c>
      <c r="H200" s="242"/>
      <c r="I200" s="243"/>
      <c r="J200" s="122">
        <v>22540.35</v>
      </c>
      <c r="K200" s="123"/>
      <c r="L200" s="122">
        <v>67094.02</v>
      </c>
      <c r="M200" s="124"/>
      <c r="N200" s="124"/>
    </row>
    <row r="201" spans="2:14" ht="21" customHeight="1" x14ac:dyDescent="0.2">
      <c r="B201" s="241"/>
      <c r="C201" s="242"/>
      <c r="D201" s="242"/>
      <c r="E201" s="243"/>
      <c r="F201" s="133">
        <v>3239</v>
      </c>
      <c r="G201" s="241" t="s">
        <v>12</v>
      </c>
      <c r="H201" s="242"/>
      <c r="I201" s="243"/>
      <c r="J201" s="122">
        <v>0</v>
      </c>
      <c r="K201" s="123"/>
      <c r="L201" s="122">
        <v>0</v>
      </c>
      <c r="M201" s="124"/>
      <c r="N201" s="130"/>
    </row>
    <row r="202" spans="2:14" ht="21" customHeight="1" x14ac:dyDescent="0.2">
      <c r="B202" s="241"/>
      <c r="C202" s="242"/>
      <c r="D202" s="242"/>
      <c r="E202" s="243"/>
      <c r="F202" s="132">
        <v>329</v>
      </c>
      <c r="G202" s="256" t="s">
        <v>20</v>
      </c>
      <c r="H202" s="257"/>
      <c r="I202" s="258"/>
      <c r="J202" s="119">
        <f>SUM(J203:J204)</f>
        <v>389.5</v>
      </c>
      <c r="K202" s="120">
        <v>4000</v>
      </c>
      <c r="L202" s="119">
        <f>+L203+L204</f>
        <v>0</v>
      </c>
      <c r="M202" s="121">
        <f>L202/K202*100</f>
        <v>0</v>
      </c>
      <c r="N202" s="121">
        <f>L202/J202*100</f>
        <v>0</v>
      </c>
    </row>
    <row r="203" spans="2:14" ht="20.45" customHeight="1" x14ac:dyDescent="0.2">
      <c r="B203" s="241"/>
      <c r="C203" s="242"/>
      <c r="D203" s="242"/>
      <c r="E203" s="243"/>
      <c r="F203" s="138" t="s">
        <v>109</v>
      </c>
      <c r="G203" s="241" t="s">
        <v>230</v>
      </c>
      <c r="H203" s="242"/>
      <c r="I203" s="243"/>
      <c r="J203" s="122">
        <v>207</v>
      </c>
      <c r="K203" s="123"/>
      <c r="L203" s="122">
        <v>0</v>
      </c>
      <c r="M203" s="124"/>
      <c r="N203" s="124"/>
    </row>
    <row r="204" spans="2:14" ht="25.15" customHeight="1" x14ac:dyDescent="0.2">
      <c r="B204" s="241"/>
      <c r="C204" s="242"/>
      <c r="D204" s="242"/>
      <c r="E204" s="243"/>
      <c r="F204" s="138" t="s">
        <v>8</v>
      </c>
      <c r="G204" s="241" t="s">
        <v>20</v>
      </c>
      <c r="H204" s="242"/>
      <c r="I204" s="243"/>
      <c r="J204" s="122">
        <v>182.5</v>
      </c>
      <c r="K204" s="123"/>
      <c r="L204" s="122">
        <v>0</v>
      </c>
      <c r="M204" s="124"/>
      <c r="N204" s="124"/>
    </row>
    <row r="205" spans="2:14" ht="13.15" customHeight="1" x14ac:dyDescent="0.2">
      <c r="B205" s="253" t="s">
        <v>207</v>
      </c>
      <c r="C205" s="254"/>
      <c r="D205" s="254"/>
      <c r="E205" s="254"/>
      <c r="F205" s="254"/>
      <c r="G205" s="254"/>
      <c r="H205" s="254"/>
      <c r="I205" s="255"/>
      <c r="J205" s="147">
        <f>+J184+J186+J188+J191+J194+J196+J202</f>
        <v>105680.38</v>
      </c>
      <c r="K205" s="147">
        <f>+K184+K186+K188+K191+K194+K196+K202</f>
        <v>344420</v>
      </c>
      <c r="L205" s="147">
        <f>+L184+L186+L188+L191+L194+L196+L202</f>
        <v>102648.47</v>
      </c>
      <c r="M205" s="121">
        <f>L205/K205*100</f>
        <v>29.803283781429652</v>
      </c>
      <c r="N205" s="121">
        <f>L205/J205*100</f>
        <v>97.131056871672854</v>
      </c>
    </row>
    <row r="206" spans="2:14" x14ac:dyDescent="0.2">
      <c r="B206" s="244"/>
      <c r="C206" s="245"/>
      <c r="D206" s="245"/>
      <c r="E206" s="245"/>
      <c r="F206" s="245"/>
      <c r="G206" s="245"/>
      <c r="H206" s="245"/>
      <c r="I206" s="246"/>
      <c r="J206" s="139"/>
      <c r="K206" s="139"/>
      <c r="L206" s="140"/>
      <c r="M206" s="141"/>
      <c r="N206" s="141"/>
    </row>
    <row r="207" spans="2:14" ht="13.15" customHeight="1" x14ac:dyDescent="0.2">
      <c r="B207" s="247" t="s">
        <v>199</v>
      </c>
      <c r="C207" s="248"/>
      <c r="D207" s="248"/>
      <c r="E207" s="249"/>
      <c r="F207" s="163" t="s">
        <v>263</v>
      </c>
      <c r="G207" s="247" t="s">
        <v>264</v>
      </c>
      <c r="H207" s="248"/>
      <c r="I207" s="249"/>
      <c r="J207" s="164">
        <v>144578.44</v>
      </c>
      <c r="K207" s="164">
        <f>K233+K238</f>
        <v>317055</v>
      </c>
      <c r="L207" s="164">
        <v>144736.16</v>
      </c>
      <c r="M207" s="164">
        <f>L207/K207*100</f>
        <v>45.650174259986436</v>
      </c>
      <c r="N207" s="164">
        <f>L207/J207*100</f>
        <v>100.10908957103149</v>
      </c>
    </row>
    <row r="208" spans="2:14" ht="13.15" customHeight="1" x14ac:dyDescent="0.2">
      <c r="B208" s="261" t="s">
        <v>188</v>
      </c>
      <c r="C208" s="262"/>
      <c r="D208" s="262"/>
      <c r="E208" s="263"/>
      <c r="F208" s="197" t="s">
        <v>228</v>
      </c>
      <c r="G208" s="261" t="s">
        <v>229</v>
      </c>
      <c r="H208" s="262"/>
      <c r="I208" s="263"/>
      <c r="J208" s="196">
        <v>144578.44</v>
      </c>
      <c r="K208" s="196">
        <v>313830</v>
      </c>
      <c r="L208" s="196">
        <v>141511.16</v>
      </c>
      <c r="M208" s="196">
        <f>L208/K208*100</f>
        <v>45.091661090399256</v>
      </c>
      <c r="N208" s="196">
        <f>L208/J208*100</f>
        <v>97.878466526544344</v>
      </c>
    </row>
    <row r="209" spans="2:14" ht="13.15" customHeight="1" x14ac:dyDescent="0.2">
      <c r="B209" s="241"/>
      <c r="C209" s="242"/>
      <c r="D209" s="242"/>
      <c r="E209" s="243"/>
      <c r="F209" s="132">
        <v>311</v>
      </c>
      <c r="G209" s="256" t="s">
        <v>201</v>
      </c>
      <c r="H209" s="257"/>
      <c r="I209" s="258"/>
      <c r="J209" s="121">
        <f>+J210</f>
        <v>94337.85</v>
      </c>
      <c r="K209" s="121">
        <v>192000</v>
      </c>
      <c r="L209" s="121">
        <f>+L210</f>
        <v>94570.12</v>
      </c>
      <c r="M209" s="121">
        <f>L209/K209*100</f>
        <v>49.255270833333334</v>
      </c>
      <c r="N209" s="121">
        <f>L209/J209*100</f>
        <v>100.24621082630141</v>
      </c>
    </row>
    <row r="210" spans="2:14" ht="18" customHeight="1" x14ac:dyDescent="0.2">
      <c r="B210" s="241"/>
      <c r="C210" s="242"/>
      <c r="D210" s="242"/>
      <c r="E210" s="243"/>
      <c r="F210" s="138" t="s">
        <v>237</v>
      </c>
      <c r="G210" s="241" t="s">
        <v>238</v>
      </c>
      <c r="H210" s="242"/>
      <c r="I210" s="243"/>
      <c r="J210" s="122">
        <v>94337.85</v>
      </c>
      <c r="K210" s="123"/>
      <c r="L210" s="122">
        <v>94570.12</v>
      </c>
      <c r="M210" s="124"/>
      <c r="N210" s="124"/>
    </row>
    <row r="211" spans="2:14" ht="22.9" customHeight="1" x14ac:dyDescent="0.2">
      <c r="B211" s="241"/>
      <c r="C211" s="242"/>
      <c r="D211" s="242"/>
      <c r="E211" s="243"/>
      <c r="F211" s="132">
        <v>312</v>
      </c>
      <c r="G211" s="256" t="s">
        <v>203</v>
      </c>
      <c r="H211" s="257"/>
      <c r="I211" s="258"/>
      <c r="J211" s="119">
        <f>+J212</f>
        <v>5670</v>
      </c>
      <c r="K211" s="120">
        <v>8000</v>
      </c>
      <c r="L211" s="119">
        <f>+L212</f>
        <v>3000</v>
      </c>
      <c r="M211" s="121">
        <f>L211/K211*100</f>
        <v>37.5</v>
      </c>
      <c r="N211" s="121">
        <f>L211/J211*100</f>
        <v>52.910052910052904</v>
      </c>
    </row>
    <row r="212" spans="2:14" ht="29.45" customHeight="1" x14ac:dyDescent="0.2">
      <c r="B212" s="241"/>
      <c r="C212" s="242"/>
      <c r="D212" s="242"/>
      <c r="E212" s="243"/>
      <c r="F212" s="138" t="s">
        <v>1</v>
      </c>
      <c r="G212" s="241" t="s">
        <v>203</v>
      </c>
      <c r="H212" s="242"/>
      <c r="I212" s="243"/>
      <c r="J212" s="122">
        <v>5670</v>
      </c>
      <c r="K212" s="123"/>
      <c r="L212" s="122">
        <v>3000</v>
      </c>
      <c r="M212" s="124"/>
      <c r="N212" s="124"/>
    </row>
    <row r="213" spans="2:14" ht="17.45" customHeight="1" x14ac:dyDescent="0.2">
      <c r="B213" s="241"/>
      <c r="C213" s="242"/>
      <c r="D213" s="242"/>
      <c r="E213" s="243"/>
      <c r="F213" s="132">
        <v>313</v>
      </c>
      <c r="G213" s="256" t="s">
        <v>204</v>
      </c>
      <c r="H213" s="257"/>
      <c r="I213" s="258"/>
      <c r="J213" s="119">
        <f>SUM(J214:J215)</f>
        <v>15565.72</v>
      </c>
      <c r="K213" s="120">
        <v>31680</v>
      </c>
      <c r="L213" s="119">
        <f>+L214+L215</f>
        <v>15604.09</v>
      </c>
      <c r="M213" s="121">
        <f>L213/K213*100</f>
        <v>49.255334595959596</v>
      </c>
      <c r="N213" s="121">
        <f>L213/J213*100</f>
        <v>100.24650321347166</v>
      </c>
    </row>
    <row r="214" spans="2:14" ht="21.6" customHeight="1" x14ac:dyDescent="0.2">
      <c r="B214" s="241"/>
      <c r="C214" s="242"/>
      <c r="D214" s="242"/>
      <c r="E214" s="243"/>
      <c r="F214" s="138" t="s">
        <v>239</v>
      </c>
      <c r="G214" s="241" t="s">
        <v>240</v>
      </c>
      <c r="H214" s="242"/>
      <c r="I214" s="243"/>
      <c r="J214" s="122">
        <v>15565.72</v>
      </c>
      <c r="K214" s="123"/>
      <c r="L214" s="122">
        <v>15604.09</v>
      </c>
      <c r="M214" s="124"/>
      <c r="N214" s="124"/>
    </row>
    <row r="215" spans="2:14" ht="33" customHeight="1" x14ac:dyDescent="0.2">
      <c r="B215" s="241"/>
      <c r="C215" s="242"/>
      <c r="D215" s="242"/>
      <c r="E215" s="243"/>
      <c r="F215" s="138" t="s">
        <v>258</v>
      </c>
      <c r="G215" s="241" t="s">
        <v>259</v>
      </c>
      <c r="H215" s="242"/>
      <c r="I215" s="243"/>
      <c r="J215" s="122">
        <v>0</v>
      </c>
      <c r="K215" s="123"/>
      <c r="L215" s="122">
        <v>0</v>
      </c>
      <c r="M215" s="124"/>
      <c r="N215" s="124"/>
    </row>
    <row r="216" spans="2:14" ht="25.15" customHeight="1" x14ac:dyDescent="0.2">
      <c r="B216" s="241"/>
      <c r="C216" s="242"/>
      <c r="D216" s="242"/>
      <c r="E216" s="243"/>
      <c r="F216" s="132">
        <v>321</v>
      </c>
      <c r="G216" s="256" t="s">
        <v>2</v>
      </c>
      <c r="H216" s="257"/>
      <c r="I216" s="258"/>
      <c r="J216" s="119">
        <f>+J217</f>
        <v>18048.400000000001</v>
      </c>
      <c r="K216" s="120">
        <v>45000</v>
      </c>
      <c r="L216" s="119">
        <f>+L217</f>
        <v>18336.830000000002</v>
      </c>
      <c r="M216" s="121">
        <f>L216/K216*100</f>
        <v>40.748511111111114</v>
      </c>
      <c r="N216" s="121">
        <f>L216/J216*100</f>
        <v>101.59809179761088</v>
      </c>
    </row>
    <row r="217" spans="2:14" ht="19.899999999999999" customHeight="1" x14ac:dyDescent="0.2">
      <c r="B217" s="241"/>
      <c r="C217" s="242"/>
      <c r="D217" s="242"/>
      <c r="E217" s="243"/>
      <c r="F217" s="138" t="s">
        <v>3</v>
      </c>
      <c r="G217" s="241" t="s">
        <v>260</v>
      </c>
      <c r="H217" s="242"/>
      <c r="I217" s="243"/>
      <c r="J217" s="122">
        <v>18048.400000000001</v>
      </c>
      <c r="K217" s="123"/>
      <c r="L217" s="122">
        <v>18336.830000000002</v>
      </c>
      <c r="M217" s="124"/>
      <c r="N217" s="124"/>
    </row>
    <row r="218" spans="2:14" ht="19.899999999999999" customHeight="1" x14ac:dyDescent="0.2">
      <c r="B218" s="241"/>
      <c r="C218" s="242"/>
      <c r="D218" s="242"/>
      <c r="E218" s="243"/>
      <c r="F218" s="132">
        <v>322</v>
      </c>
      <c r="G218" s="256" t="s">
        <v>213</v>
      </c>
      <c r="H218" s="257"/>
      <c r="I218" s="258"/>
      <c r="J218" s="119">
        <f>SUM(J219:J222)</f>
        <v>7288.49</v>
      </c>
      <c r="K218" s="120">
        <v>20500</v>
      </c>
      <c r="L218" s="119">
        <f>SUM(L219:L222)</f>
        <v>3739.7</v>
      </c>
      <c r="M218" s="121">
        <f>L218/K218*100</f>
        <v>18.24243902439024</v>
      </c>
      <c r="N218" s="121">
        <f>L218/J218*100</f>
        <v>51.309667708949313</v>
      </c>
    </row>
    <row r="219" spans="2:14" ht="31.9" customHeight="1" x14ac:dyDescent="0.2">
      <c r="B219" s="241"/>
      <c r="C219" s="242"/>
      <c r="D219" s="242"/>
      <c r="E219" s="243"/>
      <c r="F219" s="133">
        <v>3221</v>
      </c>
      <c r="G219" s="241" t="s">
        <v>33</v>
      </c>
      <c r="H219" s="242"/>
      <c r="I219" s="243"/>
      <c r="J219" s="122">
        <v>0</v>
      </c>
      <c r="K219" s="123"/>
      <c r="L219" s="122">
        <v>0</v>
      </c>
      <c r="M219" s="124"/>
      <c r="N219" s="130"/>
    </row>
    <row r="220" spans="2:14" ht="20.45" customHeight="1" x14ac:dyDescent="0.2">
      <c r="B220" s="241"/>
      <c r="C220" s="242"/>
      <c r="D220" s="242"/>
      <c r="E220" s="243"/>
      <c r="F220" s="138" t="s">
        <v>29</v>
      </c>
      <c r="G220" s="241" t="s">
        <v>30</v>
      </c>
      <c r="H220" s="242"/>
      <c r="I220" s="243"/>
      <c r="J220" s="122">
        <v>5968.49</v>
      </c>
      <c r="K220" s="123"/>
      <c r="L220" s="122">
        <v>3739.7</v>
      </c>
      <c r="M220" s="124"/>
      <c r="N220" s="124"/>
    </row>
    <row r="221" spans="2:14" ht="20.45" customHeight="1" x14ac:dyDescent="0.2">
      <c r="B221" s="175"/>
      <c r="C221" s="176"/>
      <c r="D221" s="176"/>
      <c r="E221" s="177"/>
      <c r="F221" s="133">
        <v>3224</v>
      </c>
      <c r="G221" s="241" t="s">
        <v>247</v>
      </c>
      <c r="H221" s="242"/>
      <c r="I221" s="243"/>
      <c r="J221" s="122">
        <v>0</v>
      </c>
      <c r="K221" s="123"/>
      <c r="L221" s="122">
        <v>0</v>
      </c>
      <c r="M221" s="124"/>
      <c r="N221" s="130"/>
    </row>
    <row r="222" spans="2:14" ht="28.9" customHeight="1" x14ac:dyDescent="0.2">
      <c r="B222" s="241"/>
      <c r="C222" s="242"/>
      <c r="D222" s="242"/>
      <c r="E222" s="243"/>
      <c r="F222" s="133">
        <v>3225</v>
      </c>
      <c r="G222" s="241" t="s">
        <v>248</v>
      </c>
      <c r="H222" s="242"/>
      <c r="I222" s="243"/>
      <c r="J222" s="122">
        <v>1320</v>
      </c>
      <c r="K222" s="123"/>
      <c r="L222" s="122">
        <v>0</v>
      </c>
      <c r="M222" s="124"/>
      <c r="N222" s="130"/>
    </row>
    <row r="223" spans="2:14" ht="19.350000000000001" customHeight="1" x14ac:dyDescent="0.2">
      <c r="B223" s="241"/>
      <c r="C223" s="242"/>
      <c r="D223" s="242"/>
      <c r="E223" s="243"/>
      <c r="F223" s="132">
        <v>323</v>
      </c>
      <c r="G223" s="256" t="s">
        <v>6</v>
      </c>
      <c r="H223" s="257"/>
      <c r="I223" s="258"/>
      <c r="J223" s="119">
        <f>SUM(J224:J228)</f>
        <v>1896.86</v>
      </c>
      <c r="K223" s="120">
        <v>14550</v>
      </c>
      <c r="L223" s="119">
        <f>+L224+L225+L226+L227+L228</f>
        <v>5039.8599999999997</v>
      </c>
      <c r="M223" s="121">
        <f>L223/K223*100</f>
        <v>34.63821305841924</v>
      </c>
      <c r="N223" s="121">
        <f>L223/J223*100</f>
        <v>265.69488523138239</v>
      </c>
    </row>
    <row r="224" spans="2:14" ht="22.35" customHeight="1" x14ac:dyDescent="0.2">
      <c r="B224" s="256"/>
      <c r="C224" s="257"/>
      <c r="D224" s="257"/>
      <c r="E224" s="258"/>
      <c r="F224" s="133">
        <v>3231</v>
      </c>
      <c r="G224" s="241" t="s">
        <v>37</v>
      </c>
      <c r="H224" s="242"/>
      <c r="I224" s="243"/>
      <c r="J224" s="122">
        <v>0</v>
      </c>
      <c r="K224" s="123"/>
      <c r="L224" s="122">
        <v>0</v>
      </c>
      <c r="M224" s="124"/>
      <c r="N224" s="130"/>
    </row>
    <row r="225" spans="2:14" ht="33.6" customHeight="1" x14ac:dyDescent="0.2">
      <c r="B225" s="241"/>
      <c r="C225" s="242"/>
      <c r="D225" s="242"/>
      <c r="E225" s="243"/>
      <c r="F225" s="138" t="s">
        <v>13</v>
      </c>
      <c r="G225" s="241" t="s">
        <v>14</v>
      </c>
      <c r="H225" s="242"/>
      <c r="I225" s="243"/>
      <c r="J225" s="122">
        <v>1671.86</v>
      </c>
      <c r="K225" s="123"/>
      <c r="L225" s="122">
        <v>2388</v>
      </c>
      <c r="M225" s="124"/>
      <c r="N225" s="124"/>
    </row>
    <row r="226" spans="2:14" ht="13.15" customHeight="1" x14ac:dyDescent="0.2">
      <c r="B226" s="241"/>
      <c r="C226" s="242"/>
      <c r="D226" s="242"/>
      <c r="E226" s="243"/>
      <c r="F226" s="138" t="s">
        <v>261</v>
      </c>
      <c r="G226" s="241" t="s">
        <v>262</v>
      </c>
      <c r="H226" s="242"/>
      <c r="I226" s="243"/>
      <c r="J226" s="122">
        <v>0</v>
      </c>
      <c r="K226" s="123"/>
      <c r="L226" s="122">
        <v>1240</v>
      </c>
      <c r="M226" s="124"/>
      <c r="N226" s="124"/>
    </row>
    <row r="227" spans="2:14" ht="22.35" customHeight="1" x14ac:dyDescent="0.2">
      <c r="B227" s="241"/>
      <c r="C227" s="242"/>
      <c r="D227" s="242"/>
      <c r="E227" s="243"/>
      <c r="F227" s="133">
        <v>3236</v>
      </c>
      <c r="G227" s="241" t="s">
        <v>42</v>
      </c>
      <c r="H227" s="242"/>
      <c r="I227" s="243"/>
      <c r="J227" s="122">
        <v>225</v>
      </c>
      <c r="K227" s="123"/>
      <c r="L227" s="122">
        <v>400</v>
      </c>
      <c r="M227" s="124"/>
      <c r="N227" s="130"/>
    </row>
    <row r="228" spans="2:14" ht="13.15" customHeight="1" x14ac:dyDescent="0.2">
      <c r="B228" s="241"/>
      <c r="C228" s="242"/>
      <c r="D228" s="242"/>
      <c r="E228" s="243"/>
      <c r="F228" s="133">
        <v>3239</v>
      </c>
      <c r="G228" s="241" t="s">
        <v>12</v>
      </c>
      <c r="H228" s="242"/>
      <c r="I228" s="243"/>
      <c r="J228" s="122">
        <v>0</v>
      </c>
      <c r="K228" s="123"/>
      <c r="L228" s="122">
        <v>1011.86</v>
      </c>
      <c r="M228" s="124"/>
      <c r="N228" s="130"/>
    </row>
    <row r="229" spans="2:14" ht="22.35" customHeight="1" x14ac:dyDescent="0.2">
      <c r="B229" s="241"/>
      <c r="C229" s="242"/>
      <c r="D229" s="242"/>
      <c r="E229" s="243"/>
      <c r="F229" s="132">
        <v>329</v>
      </c>
      <c r="G229" s="256" t="s">
        <v>20</v>
      </c>
      <c r="H229" s="257"/>
      <c r="I229" s="258"/>
      <c r="J229" s="119">
        <f>SUM(J230:J232)</f>
        <v>1771.12</v>
      </c>
      <c r="K229" s="120">
        <v>2100</v>
      </c>
      <c r="L229" s="119">
        <f>+L230+L231+L232</f>
        <v>1220.56</v>
      </c>
      <c r="M229" s="121">
        <f>L229/K229*100</f>
        <v>58.121904761904766</v>
      </c>
      <c r="N229" s="121">
        <f>L229/J229*100</f>
        <v>68.914585121279188</v>
      </c>
    </row>
    <row r="230" spans="2:14" ht="22.35" customHeight="1" x14ac:dyDescent="0.2">
      <c r="B230" s="175"/>
      <c r="C230" s="176"/>
      <c r="D230" s="176"/>
      <c r="E230" s="177"/>
      <c r="F230" s="138" t="s">
        <v>265</v>
      </c>
      <c r="G230" s="241" t="s">
        <v>221</v>
      </c>
      <c r="H230" s="242"/>
      <c r="I230" s="243"/>
      <c r="J230" s="122">
        <v>1195.82</v>
      </c>
      <c r="K230" s="123"/>
      <c r="L230" s="122">
        <v>1220.56</v>
      </c>
      <c r="M230" s="124"/>
      <c r="N230" s="124"/>
    </row>
    <row r="231" spans="2:14" ht="22.35" customHeight="1" x14ac:dyDescent="0.2">
      <c r="B231" s="175"/>
      <c r="C231" s="176"/>
      <c r="D231" s="176"/>
      <c r="E231" s="177"/>
      <c r="F231" s="133">
        <v>3295</v>
      </c>
      <c r="G231" s="241" t="s">
        <v>39</v>
      </c>
      <c r="H231" s="242"/>
      <c r="I231" s="243"/>
      <c r="J231" s="122">
        <v>0</v>
      </c>
      <c r="K231" s="123"/>
      <c r="L231" s="122">
        <v>0</v>
      </c>
      <c r="M231" s="124"/>
      <c r="N231" s="124"/>
    </row>
    <row r="232" spans="2:14" ht="21" customHeight="1" x14ac:dyDescent="0.2">
      <c r="B232" s="241"/>
      <c r="C232" s="242"/>
      <c r="D232" s="242"/>
      <c r="E232" s="243"/>
      <c r="F232" s="133">
        <v>3299</v>
      </c>
      <c r="G232" s="241" t="s">
        <v>20</v>
      </c>
      <c r="H232" s="242"/>
      <c r="I232" s="243"/>
      <c r="J232" s="122">
        <v>575.29999999999995</v>
      </c>
      <c r="K232" s="123"/>
      <c r="L232" s="122">
        <v>0</v>
      </c>
      <c r="M232" s="124"/>
      <c r="N232" s="124"/>
    </row>
    <row r="233" spans="2:14" ht="13.15" customHeight="1" x14ac:dyDescent="0.2">
      <c r="B233" s="253" t="s">
        <v>207</v>
      </c>
      <c r="C233" s="254"/>
      <c r="D233" s="254"/>
      <c r="E233" s="254"/>
      <c r="F233" s="254"/>
      <c r="G233" s="254"/>
      <c r="H233" s="254"/>
      <c r="I233" s="255"/>
      <c r="J233" s="147">
        <f>+J209+J211+J213+J216+J218+J223+J229</f>
        <v>144578.43999999997</v>
      </c>
      <c r="K233" s="147">
        <f>+K209+K211+K213+K216+K218+K223+K229</f>
        <v>313830</v>
      </c>
      <c r="L233" s="147">
        <f>+L209+L211+L213+L216+L218+L223+L229</f>
        <v>141511.15999999997</v>
      </c>
      <c r="M233" s="121">
        <f>L233/K233*100</f>
        <v>45.091661090399256</v>
      </c>
      <c r="N233" s="121">
        <f>L233/J233*100</f>
        <v>97.878466526544344</v>
      </c>
    </row>
    <row r="234" spans="2:14" x14ac:dyDescent="0.2">
      <c r="B234" s="244"/>
      <c r="C234" s="245"/>
      <c r="D234" s="245"/>
      <c r="E234" s="245"/>
      <c r="F234" s="245"/>
      <c r="G234" s="245"/>
      <c r="H234" s="245"/>
      <c r="I234" s="246"/>
      <c r="J234" s="119"/>
      <c r="K234" s="147"/>
      <c r="L234" s="119"/>
      <c r="M234" s="121"/>
      <c r="N234" s="121"/>
    </row>
    <row r="235" spans="2:14" ht="21.4" customHeight="1" x14ac:dyDescent="0.2">
      <c r="B235" s="261" t="s">
        <v>188</v>
      </c>
      <c r="C235" s="262"/>
      <c r="D235" s="262"/>
      <c r="E235" s="263"/>
      <c r="F235" s="197" t="s">
        <v>245</v>
      </c>
      <c r="G235" s="261" t="s">
        <v>246</v>
      </c>
      <c r="H235" s="262"/>
      <c r="I235" s="263"/>
      <c r="J235" s="196">
        <v>0</v>
      </c>
      <c r="K235" s="196">
        <v>3225</v>
      </c>
      <c r="L235" s="196">
        <v>3225</v>
      </c>
      <c r="M235" s="196">
        <f>L235/K235*100</f>
        <v>100</v>
      </c>
      <c r="N235" s="208" t="s">
        <v>196</v>
      </c>
    </row>
    <row r="236" spans="2:14" ht="22.5" customHeight="1" x14ac:dyDescent="0.2">
      <c r="B236" s="198"/>
      <c r="C236" s="199"/>
      <c r="D236" s="199"/>
      <c r="E236" s="200"/>
      <c r="F236" s="132">
        <v>322</v>
      </c>
      <c r="G236" s="256" t="s">
        <v>213</v>
      </c>
      <c r="H236" s="257"/>
      <c r="I236" s="258"/>
      <c r="J236" s="119">
        <v>0</v>
      </c>
      <c r="K236" s="120">
        <v>3225</v>
      </c>
      <c r="L236" s="119">
        <f>+L237</f>
        <v>3225</v>
      </c>
      <c r="M236" s="121">
        <f>L236/K236*100</f>
        <v>100</v>
      </c>
      <c r="N236" s="207" t="s">
        <v>196</v>
      </c>
    </row>
    <row r="237" spans="2:14" ht="22.5" customHeight="1" x14ac:dyDescent="0.2">
      <c r="B237" s="198"/>
      <c r="C237" s="199"/>
      <c r="D237" s="199"/>
      <c r="E237" s="200"/>
      <c r="F237" s="133">
        <v>3223</v>
      </c>
      <c r="G237" s="241" t="s">
        <v>30</v>
      </c>
      <c r="H237" s="242"/>
      <c r="I237" s="243"/>
      <c r="J237" s="122">
        <v>0</v>
      </c>
      <c r="K237" s="123"/>
      <c r="L237" s="122">
        <v>3225</v>
      </c>
      <c r="M237" s="124"/>
      <c r="N237" s="124"/>
    </row>
    <row r="238" spans="2:14" ht="30" customHeight="1" x14ac:dyDescent="0.2">
      <c r="B238" s="253" t="s">
        <v>207</v>
      </c>
      <c r="C238" s="254"/>
      <c r="D238" s="254"/>
      <c r="E238" s="254"/>
      <c r="F238" s="254"/>
      <c r="G238" s="254"/>
      <c r="H238" s="254"/>
      <c r="I238" s="255"/>
      <c r="J238" s="147">
        <f>+J236</f>
        <v>0</v>
      </c>
      <c r="K238" s="147">
        <f>+K236</f>
        <v>3225</v>
      </c>
      <c r="L238" s="147">
        <f>+L236</f>
        <v>3225</v>
      </c>
      <c r="M238" s="121">
        <f>L238/K238*100</f>
        <v>100</v>
      </c>
      <c r="N238" s="207" t="s">
        <v>196</v>
      </c>
    </row>
    <row r="239" spans="2:14" x14ac:dyDescent="0.2">
      <c r="B239" s="244"/>
      <c r="C239" s="245"/>
      <c r="D239" s="245"/>
      <c r="E239" s="245"/>
      <c r="F239" s="245"/>
      <c r="G239" s="245"/>
      <c r="H239" s="245"/>
      <c r="I239" s="246"/>
      <c r="J239" s="139"/>
      <c r="K239" s="139"/>
      <c r="L239" s="140"/>
      <c r="M239" s="141"/>
      <c r="N239" s="141"/>
    </row>
    <row r="240" spans="2:14" ht="13.15" customHeight="1" x14ac:dyDescent="0.2">
      <c r="B240" s="247" t="s">
        <v>199</v>
      </c>
      <c r="C240" s="248"/>
      <c r="D240" s="248"/>
      <c r="E240" s="249"/>
      <c r="F240" s="163" t="s">
        <v>266</v>
      </c>
      <c r="G240" s="247" t="s">
        <v>267</v>
      </c>
      <c r="H240" s="248"/>
      <c r="I240" s="249"/>
      <c r="J240" s="164">
        <v>9248.19</v>
      </c>
      <c r="K240" s="164">
        <v>10000</v>
      </c>
      <c r="L240" s="164">
        <v>8480.2999999999993</v>
      </c>
      <c r="M240" s="164">
        <f>L240/K240*100</f>
        <v>84.802999999999997</v>
      </c>
      <c r="N240" s="164">
        <f>L240/J240*100</f>
        <v>91.696861764301971</v>
      </c>
    </row>
    <row r="241" spans="2:14" ht="33.6" customHeight="1" x14ac:dyDescent="0.2">
      <c r="B241" s="261" t="s">
        <v>188</v>
      </c>
      <c r="C241" s="262"/>
      <c r="D241" s="262"/>
      <c r="E241" s="263"/>
      <c r="F241" s="197" t="s">
        <v>0</v>
      </c>
      <c r="G241" s="261" t="s">
        <v>224</v>
      </c>
      <c r="H241" s="262"/>
      <c r="I241" s="263"/>
      <c r="J241" s="196">
        <v>9248.19</v>
      </c>
      <c r="K241" s="196">
        <v>10000</v>
      </c>
      <c r="L241" s="196">
        <v>8480.2999999999993</v>
      </c>
      <c r="M241" s="196">
        <f>L241/K241*100</f>
        <v>84.802999999999997</v>
      </c>
      <c r="N241" s="196">
        <f>L241/J241*100</f>
        <v>91.696861764301971</v>
      </c>
    </row>
    <row r="242" spans="2:14" ht="25.9" customHeight="1" x14ac:dyDescent="0.2">
      <c r="B242" s="241"/>
      <c r="C242" s="242"/>
      <c r="D242" s="242"/>
      <c r="E242" s="243"/>
      <c r="F242" s="132">
        <v>321</v>
      </c>
      <c r="G242" s="256" t="s">
        <v>2</v>
      </c>
      <c r="H242" s="257"/>
      <c r="I242" s="258"/>
      <c r="J242" s="121">
        <f>+J243</f>
        <v>248.19</v>
      </c>
      <c r="K242" s="121">
        <v>0</v>
      </c>
      <c r="L242" s="121">
        <v>0</v>
      </c>
      <c r="M242" s="207" t="s">
        <v>196</v>
      </c>
      <c r="N242" s="121">
        <f>L242/J242*100</f>
        <v>0</v>
      </c>
    </row>
    <row r="243" spans="2:14" ht="18.600000000000001" customHeight="1" x14ac:dyDescent="0.2">
      <c r="B243" s="134"/>
      <c r="C243" s="135"/>
      <c r="D243" s="135"/>
      <c r="E243" s="136"/>
      <c r="F243" s="133">
        <v>3211</v>
      </c>
      <c r="G243" s="241" t="s">
        <v>5</v>
      </c>
      <c r="H243" s="242"/>
      <c r="I243" s="243"/>
      <c r="J243" s="124">
        <v>248.19</v>
      </c>
      <c r="K243" s="124"/>
      <c r="L243" s="124">
        <v>0</v>
      </c>
      <c r="M243" s="124"/>
      <c r="N243" s="124"/>
    </row>
    <row r="244" spans="2:14" ht="25.9" customHeight="1" x14ac:dyDescent="0.2">
      <c r="B244" s="134"/>
      <c r="C244" s="135"/>
      <c r="D244" s="135"/>
      <c r="E244" s="136"/>
      <c r="F244" s="132">
        <v>322</v>
      </c>
      <c r="G244" s="256" t="s">
        <v>213</v>
      </c>
      <c r="H244" s="257"/>
      <c r="I244" s="258"/>
      <c r="J244" s="121">
        <f>+J245</f>
        <v>2000</v>
      </c>
      <c r="K244" s="121">
        <v>3700</v>
      </c>
      <c r="L244" s="121">
        <f>+L245</f>
        <v>2180.3000000000002</v>
      </c>
      <c r="M244" s="121">
        <f>L244/K244*100</f>
        <v>58.927027027027037</v>
      </c>
      <c r="N244" s="121">
        <f>L244/J244*100</f>
        <v>109.01500000000001</v>
      </c>
    </row>
    <row r="245" spans="2:14" ht="32.450000000000003" customHeight="1" x14ac:dyDescent="0.2">
      <c r="B245" s="241"/>
      <c r="C245" s="242"/>
      <c r="D245" s="242"/>
      <c r="E245" s="243"/>
      <c r="F245" s="138" t="s">
        <v>32</v>
      </c>
      <c r="G245" s="241" t="s">
        <v>33</v>
      </c>
      <c r="H245" s="242"/>
      <c r="I245" s="243"/>
      <c r="J245" s="122">
        <v>2000</v>
      </c>
      <c r="K245" s="123"/>
      <c r="L245" s="122">
        <v>2180.3000000000002</v>
      </c>
      <c r="M245" s="124"/>
      <c r="N245" s="124"/>
    </row>
    <row r="246" spans="2:14" ht="13.15" customHeight="1" x14ac:dyDescent="0.2">
      <c r="B246" s="241"/>
      <c r="C246" s="242"/>
      <c r="D246" s="242"/>
      <c r="E246" s="243"/>
      <c r="F246" s="132">
        <v>323</v>
      </c>
      <c r="G246" s="256" t="s">
        <v>6</v>
      </c>
      <c r="H246" s="257"/>
      <c r="I246" s="258"/>
      <c r="J246" s="119">
        <f>+J247</f>
        <v>7000</v>
      </c>
      <c r="K246" s="120">
        <v>6300</v>
      </c>
      <c r="L246" s="119">
        <f>+L247</f>
        <v>6300</v>
      </c>
      <c r="M246" s="121">
        <f>L246/K246*100</f>
        <v>100</v>
      </c>
      <c r="N246" s="121">
        <f>L246/J246*100</f>
        <v>90</v>
      </c>
    </row>
    <row r="247" spans="2:14" ht="13.9" customHeight="1" x14ac:dyDescent="0.2">
      <c r="B247" s="241"/>
      <c r="C247" s="242"/>
      <c r="D247" s="242"/>
      <c r="E247" s="243"/>
      <c r="F247" s="138" t="s">
        <v>11</v>
      </c>
      <c r="G247" s="241" t="s">
        <v>12</v>
      </c>
      <c r="H247" s="242"/>
      <c r="I247" s="243"/>
      <c r="J247" s="122">
        <v>7000</v>
      </c>
      <c r="K247" s="123"/>
      <c r="L247" s="122">
        <v>6300</v>
      </c>
      <c r="M247" s="124"/>
      <c r="N247" s="124"/>
    </row>
    <row r="248" spans="2:14" ht="24" customHeight="1" x14ac:dyDescent="0.2">
      <c r="B248" s="241"/>
      <c r="C248" s="242"/>
      <c r="D248" s="242"/>
      <c r="E248" s="243"/>
      <c r="F248" s="132">
        <v>329</v>
      </c>
      <c r="G248" s="256" t="s">
        <v>20</v>
      </c>
      <c r="H248" s="257"/>
      <c r="I248" s="258"/>
      <c r="J248" s="119">
        <v>0</v>
      </c>
      <c r="K248" s="120">
        <v>0</v>
      </c>
      <c r="L248" s="119">
        <v>0</v>
      </c>
      <c r="M248" s="207" t="s">
        <v>196</v>
      </c>
      <c r="N248" s="207" t="s">
        <v>196</v>
      </c>
    </row>
    <row r="249" spans="2:14" ht="19.350000000000001" customHeight="1" x14ac:dyDescent="0.2">
      <c r="B249" s="241"/>
      <c r="C249" s="242"/>
      <c r="D249" s="242"/>
      <c r="E249" s="243"/>
      <c r="F249" s="138" t="s">
        <v>8</v>
      </c>
      <c r="G249" s="241" t="s">
        <v>20</v>
      </c>
      <c r="H249" s="242"/>
      <c r="I249" s="243"/>
      <c r="J249" s="122">
        <v>0</v>
      </c>
      <c r="K249" s="123"/>
      <c r="L249" s="122">
        <v>0</v>
      </c>
      <c r="M249" s="124"/>
      <c r="N249" s="124"/>
    </row>
    <row r="250" spans="2:14" ht="13.15" customHeight="1" x14ac:dyDescent="0.2">
      <c r="B250" s="253" t="s">
        <v>207</v>
      </c>
      <c r="C250" s="254"/>
      <c r="D250" s="254"/>
      <c r="E250" s="254"/>
      <c r="F250" s="254"/>
      <c r="G250" s="254"/>
      <c r="H250" s="254"/>
      <c r="I250" s="255"/>
      <c r="J250" s="137">
        <f>J242+J244+J246+J248</f>
        <v>9248.19</v>
      </c>
      <c r="K250" s="137">
        <f>K242+K244+K246+K248</f>
        <v>10000</v>
      </c>
      <c r="L250" s="137">
        <f>L242+L244+L246+L248</f>
        <v>8480.2999999999993</v>
      </c>
      <c r="M250" s="121">
        <f>L250/K250*100</f>
        <v>84.802999999999997</v>
      </c>
      <c r="N250" s="121">
        <f>L250/J250*100</f>
        <v>91.696861764301971</v>
      </c>
    </row>
    <row r="251" spans="2:14" x14ac:dyDescent="0.2">
      <c r="B251" s="244"/>
      <c r="C251" s="245"/>
      <c r="D251" s="245"/>
      <c r="E251" s="245"/>
      <c r="F251" s="245"/>
      <c r="G251" s="245"/>
      <c r="H251" s="245"/>
      <c r="I251" s="246"/>
      <c r="J251" s="140"/>
      <c r="K251" s="139"/>
      <c r="L251" s="140"/>
      <c r="M251" s="141"/>
      <c r="N251" s="141"/>
    </row>
    <row r="252" spans="2:14" ht="21" customHeight="1" x14ac:dyDescent="0.2">
      <c r="B252" s="247" t="s">
        <v>199</v>
      </c>
      <c r="C252" s="248"/>
      <c r="D252" s="248"/>
      <c r="E252" s="249"/>
      <c r="F252" s="163" t="s">
        <v>269</v>
      </c>
      <c r="G252" s="247" t="s">
        <v>270</v>
      </c>
      <c r="H252" s="248"/>
      <c r="I252" s="249"/>
      <c r="J252" s="164">
        <v>0</v>
      </c>
      <c r="K252" s="164">
        <v>7500</v>
      </c>
      <c r="L252" s="164">
        <v>6209.32</v>
      </c>
      <c r="M252" s="164">
        <f>L252/K252*100</f>
        <v>82.790933333333328</v>
      </c>
      <c r="N252" s="209" t="s">
        <v>196</v>
      </c>
    </row>
    <row r="253" spans="2:14" ht="22.35" customHeight="1" x14ac:dyDescent="0.2">
      <c r="B253" s="261" t="s">
        <v>188</v>
      </c>
      <c r="C253" s="262"/>
      <c r="D253" s="262"/>
      <c r="E253" s="263"/>
      <c r="F253" s="197" t="s">
        <v>271</v>
      </c>
      <c r="G253" s="261" t="s">
        <v>272</v>
      </c>
      <c r="H253" s="262"/>
      <c r="I253" s="263"/>
      <c r="J253" s="196">
        <v>0</v>
      </c>
      <c r="K253" s="196">
        <v>7500</v>
      </c>
      <c r="L253" s="196">
        <v>6209.32</v>
      </c>
      <c r="M253" s="196">
        <f>L253/K253*100</f>
        <v>82.790933333333328</v>
      </c>
      <c r="N253" s="208" t="s">
        <v>196</v>
      </c>
    </row>
    <row r="254" spans="2:14" ht="23.45" customHeight="1" x14ac:dyDescent="0.2">
      <c r="B254" s="241"/>
      <c r="C254" s="242"/>
      <c r="D254" s="242"/>
      <c r="E254" s="243"/>
      <c r="F254" s="132">
        <v>322</v>
      </c>
      <c r="G254" s="256" t="s">
        <v>213</v>
      </c>
      <c r="H254" s="257"/>
      <c r="I254" s="258"/>
      <c r="J254" s="121">
        <v>0</v>
      </c>
      <c r="K254" s="121">
        <v>7500</v>
      </c>
      <c r="L254" s="121">
        <f>+L255</f>
        <v>6209.32</v>
      </c>
      <c r="M254" s="121">
        <f>L254/K254*100</f>
        <v>82.790933333333328</v>
      </c>
      <c r="N254" s="207" t="s">
        <v>196</v>
      </c>
    </row>
    <row r="255" spans="2:14" ht="13.15" customHeight="1" x14ac:dyDescent="0.2">
      <c r="B255" s="241"/>
      <c r="C255" s="242"/>
      <c r="D255" s="242"/>
      <c r="E255" s="243"/>
      <c r="F255" s="138" t="s">
        <v>40</v>
      </c>
      <c r="G255" s="241" t="s">
        <v>41</v>
      </c>
      <c r="H255" s="242"/>
      <c r="I255" s="243"/>
      <c r="J255" s="122">
        <v>0</v>
      </c>
      <c r="K255" s="123"/>
      <c r="L255" s="122">
        <v>6209.32</v>
      </c>
      <c r="M255" s="124"/>
      <c r="N255" s="124"/>
    </row>
    <row r="256" spans="2:14" ht="13.15" customHeight="1" x14ac:dyDescent="0.2">
      <c r="B256" s="253" t="s">
        <v>207</v>
      </c>
      <c r="C256" s="254"/>
      <c r="D256" s="254"/>
      <c r="E256" s="254"/>
      <c r="F256" s="254"/>
      <c r="G256" s="254"/>
      <c r="H256" s="254"/>
      <c r="I256" s="255"/>
      <c r="J256" s="137">
        <f>+J254</f>
        <v>0</v>
      </c>
      <c r="K256" s="137">
        <f>+K254</f>
        <v>7500</v>
      </c>
      <c r="L256" s="137">
        <f>+L254</f>
        <v>6209.32</v>
      </c>
      <c r="M256" s="121">
        <f>L256/K256*100</f>
        <v>82.790933333333328</v>
      </c>
      <c r="N256" s="207" t="s">
        <v>196</v>
      </c>
    </row>
    <row r="257" spans="2:14" x14ac:dyDescent="0.2">
      <c r="B257" s="244"/>
      <c r="C257" s="245"/>
      <c r="D257" s="245"/>
      <c r="E257" s="245"/>
      <c r="F257" s="245"/>
      <c r="G257" s="245"/>
      <c r="H257" s="245"/>
      <c r="I257" s="246"/>
      <c r="J257" s="119"/>
      <c r="K257" s="137"/>
      <c r="L257" s="119"/>
      <c r="M257" s="121"/>
      <c r="N257" s="121"/>
    </row>
    <row r="258" spans="2:14" ht="22.35" customHeight="1" x14ac:dyDescent="0.2">
      <c r="B258" s="244"/>
      <c r="C258" s="245"/>
      <c r="D258" s="245"/>
      <c r="E258" s="245"/>
      <c r="F258" s="245"/>
      <c r="G258" s="245"/>
      <c r="H258" s="245"/>
      <c r="I258" s="246"/>
      <c r="J258" s="139"/>
      <c r="K258" s="139"/>
      <c r="L258" s="119"/>
      <c r="M258" s="141"/>
      <c r="N258" s="141"/>
    </row>
    <row r="259" spans="2:14" ht="22.35" customHeight="1" x14ac:dyDescent="0.2">
      <c r="B259" s="267" t="s">
        <v>198</v>
      </c>
      <c r="C259" s="268"/>
      <c r="D259" s="268"/>
      <c r="E259" s="269"/>
      <c r="F259" s="131">
        <v>2402</v>
      </c>
      <c r="G259" s="267" t="s">
        <v>274</v>
      </c>
      <c r="H259" s="268"/>
      <c r="I259" s="269"/>
      <c r="J259" s="264"/>
      <c r="K259" s="265"/>
      <c r="L259" s="265"/>
      <c r="M259" s="265"/>
      <c r="N259" s="266"/>
    </row>
    <row r="260" spans="2:14" ht="21" customHeight="1" x14ac:dyDescent="0.2">
      <c r="B260" s="247" t="s">
        <v>199</v>
      </c>
      <c r="C260" s="248"/>
      <c r="D260" s="248"/>
      <c r="E260" s="249"/>
      <c r="F260" s="163" t="s">
        <v>311</v>
      </c>
      <c r="G260" s="247" t="s">
        <v>312</v>
      </c>
      <c r="H260" s="248"/>
      <c r="I260" s="249"/>
      <c r="J260" s="164">
        <v>0</v>
      </c>
      <c r="K260" s="164">
        <v>350000</v>
      </c>
      <c r="L260" s="164">
        <v>0</v>
      </c>
      <c r="M260" s="164">
        <f>L260/K260*100</f>
        <v>0</v>
      </c>
      <c r="N260" s="209" t="s">
        <v>196</v>
      </c>
    </row>
    <row r="261" spans="2:14" ht="33.6" customHeight="1" x14ac:dyDescent="0.2">
      <c r="B261" s="261" t="s">
        <v>188</v>
      </c>
      <c r="C261" s="262"/>
      <c r="D261" s="262"/>
      <c r="E261" s="263"/>
      <c r="F261" s="197" t="s">
        <v>0</v>
      </c>
      <c r="G261" s="261" t="s">
        <v>224</v>
      </c>
      <c r="H261" s="262"/>
      <c r="I261" s="263"/>
      <c r="J261" s="196">
        <v>0</v>
      </c>
      <c r="K261" s="196">
        <v>350000</v>
      </c>
      <c r="L261" s="196">
        <v>0</v>
      </c>
      <c r="M261" s="196">
        <f>L261/K261*100</f>
        <v>0</v>
      </c>
      <c r="N261" s="208" t="s">
        <v>196</v>
      </c>
    </row>
    <row r="262" spans="2:14" ht="28.15" customHeight="1" x14ac:dyDescent="0.2">
      <c r="B262" s="241"/>
      <c r="C262" s="242"/>
      <c r="D262" s="242"/>
      <c r="E262" s="243"/>
      <c r="F262" s="132">
        <v>323</v>
      </c>
      <c r="G262" s="256" t="s">
        <v>6</v>
      </c>
      <c r="H262" s="257"/>
      <c r="I262" s="258"/>
      <c r="J262" s="121">
        <v>0</v>
      </c>
      <c r="K262" s="121">
        <v>350000</v>
      </c>
      <c r="L262" s="121">
        <f>+L263</f>
        <v>0</v>
      </c>
      <c r="M262" s="121">
        <f>L262/K262*100</f>
        <v>0</v>
      </c>
      <c r="N262" s="207" t="s">
        <v>196</v>
      </c>
    </row>
    <row r="263" spans="2:14" ht="32.450000000000003" customHeight="1" x14ac:dyDescent="0.2">
      <c r="B263" s="241"/>
      <c r="C263" s="242"/>
      <c r="D263" s="242"/>
      <c r="E263" s="243"/>
      <c r="F263" s="138" t="s">
        <v>13</v>
      </c>
      <c r="G263" s="241" t="s">
        <v>14</v>
      </c>
      <c r="H263" s="242"/>
      <c r="I263" s="243"/>
      <c r="J263" s="122">
        <v>0</v>
      </c>
      <c r="K263" s="123"/>
      <c r="L263" s="122">
        <v>0</v>
      </c>
      <c r="M263" s="124"/>
      <c r="N263" s="124"/>
    </row>
    <row r="264" spans="2:14" ht="13.15" customHeight="1" x14ac:dyDescent="0.2">
      <c r="B264" s="253" t="s">
        <v>207</v>
      </c>
      <c r="C264" s="254"/>
      <c r="D264" s="254"/>
      <c r="E264" s="254"/>
      <c r="F264" s="254"/>
      <c r="G264" s="254"/>
      <c r="H264" s="254"/>
      <c r="I264" s="255"/>
      <c r="J264" s="137">
        <f>+J262</f>
        <v>0</v>
      </c>
      <c r="K264" s="137">
        <f>+K262</f>
        <v>350000</v>
      </c>
      <c r="L264" s="137">
        <f>+L262</f>
        <v>0</v>
      </c>
      <c r="M264" s="121">
        <f>L264/K264*100</f>
        <v>0</v>
      </c>
      <c r="N264" s="207" t="s">
        <v>196</v>
      </c>
    </row>
    <row r="265" spans="2:14" ht="21" customHeight="1" x14ac:dyDescent="0.2">
      <c r="B265" s="244"/>
      <c r="C265" s="245"/>
      <c r="D265" s="245"/>
      <c r="E265" s="245"/>
      <c r="F265" s="245"/>
      <c r="G265" s="245"/>
      <c r="H265" s="245"/>
      <c r="I265" s="246"/>
      <c r="J265" s="119"/>
      <c r="K265" s="137"/>
      <c r="L265" s="119"/>
      <c r="M265" s="119"/>
      <c r="N265" s="119"/>
    </row>
    <row r="266" spans="2:14" ht="21" customHeight="1" x14ac:dyDescent="0.2">
      <c r="B266" s="178"/>
      <c r="C266" s="179"/>
      <c r="D266" s="179"/>
      <c r="E266" s="179"/>
      <c r="F266" s="179"/>
      <c r="G266" s="179"/>
      <c r="H266" s="179"/>
      <c r="I266" s="180"/>
      <c r="J266" s="189"/>
      <c r="K266" s="190"/>
      <c r="L266" s="191"/>
      <c r="M266" s="191"/>
      <c r="N266" s="192"/>
    </row>
    <row r="267" spans="2:14" ht="27.2" customHeight="1" x14ac:dyDescent="0.2">
      <c r="B267" s="267" t="s">
        <v>198</v>
      </c>
      <c r="C267" s="268"/>
      <c r="D267" s="268"/>
      <c r="E267" s="269"/>
      <c r="F267" s="131">
        <v>2406</v>
      </c>
      <c r="G267" s="267" t="s">
        <v>275</v>
      </c>
      <c r="H267" s="268"/>
      <c r="I267" s="269"/>
      <c r="J267" s="264"/>
      <c r="K267" s="265"/>
      <c r="L267" s="265"/>
      <c r="M267" s="265"/>
      <c r="N267" s="266"/>
    </row>
    <row r="268" spans="2:14" ht="13.15" customHeight="1" x14ac:dyDescent="0.2">
      <c r="B268" s="247" t="s">
        <v>199</v>
      </c>
      <c r="C268" s="248"/>
      <c r="D268" s="248"/>
      <c r="E268" s="249"/>
      <c r="F268" s="163" t="s">
        <v>276</v>
      </c>
      <c r="G268" s="247" t="s">
        <v>277</v>
      </c>
      <c r="H268" s="248"/>
      <c r="I268" s="249"/>
      <c r="J268" s="164">
        <v>1280</v>
      </c>
      <c r="K268" s="164">
        <v>144500</v>
      </c>
      <c r="L268" s="164">
        <v>91018.98</v>
      </c>
      <c r="M268" s="164">
        <f>L268/K268*100</f>
        <v>62.988913494809687</v>
      </c>
      <c r="N268" s="164">
        <f>L268/J268*100</f>
        <v>7110.8578124999995</v>
      </c>
    </row>
    <row r="269" spans="2:14" ht="22.9" customHeight="1" x14ac:dyDescent="0.2">
      <c r="B269" s="261" t="s">
        <v>188</v>
      </c>
      <c r="C269" s="262"/>
      <c r="D269" s="262"/>
      <c r="E269" s="263"/>
      <c r="F269" s="197" t="s">
        <v>228</v>
      </c>
      <c r="G269" s="261" t="s">
        <v>229</v>
      </c>
      <c r="H269" s="262"/>
      <c r="I269" s="263"/>
      <c r="J269" s="196">
        <v>1280</v>
      </c>
      <c r="K269" s="196">
        <v>132500</v>
      </c>
      <c r="L269" s="196">
        <v>75018.98</v>
      </c>
      <c r="M269" s="196">
        <f>L269/K269*100</f>
        <v>56.618098113207552</v>
      </c>
      <c r="N269" s="196">
        <f>L269/J269*100</f>
        <v>5860.8578124999995</v>
      </c>
    </row>
    <row r="270" spans="2:14" ht="21" customHeight="1" x14ac:dyDescent="0.2">
      <c r="B270" s="241"/>
      <c r="C270" s="242"/>
      <c r="D270" s="242"/>
      <c r="E270" s="243"/>
      <c r="F270" s="132">
        <v>422</v>
      </c>
      <c r="G270" s="256" t="s">
        <v>15</v>
      </c>
      <c r="H270" s="257"/>
      <c r="I270" s="258"/>
      <c r="J270" s="121">
        <v>1280</v>
      </c>
      <c r="K270" s="121">
        <v>130500</v>
      </c>
      <c r="L270" s="121">
        <f>SUM(L271:L273)</f>
        <v>75018.98</v>
      </c>
      <c r="M270" s="121">
        <f>L270/K270*100</f>
        <v>57.485808429118769</v>
      </c>
      <c r="N270" s="121">
        <f>L270/J270*100</f>
        <v>5860.8578124999995</v>
      </c>
    </row>
    <row r="271" spans="2:14" ht="25.15" customHeight="1" x14ac:dyDescent="0.2">
      <c r="B271" s="241"/>
      <c r="C271" s="242"/>
      <c r="D271" s="242"/>
      <c r="E271" s="243"/>
      <c r="F271" s="138" t="s">
        <v>16</v>
      </c>
      <c r="G271" s="241" t="s">
        <v>17</v>
      </c>
      <c r="H271" s="242"/>
      <c r="I271" s="243"/>
      <c r="J271" s="122">
        <v>1280</v>
      </c>
      <c r="K271" s="123"/>
      <c r="L271" s="122">
        <v>66825.23</v>
      </c>
      <c r="M271" s="124"/>
      <c r="N271" s="124"/>
    </row>
    <row r="272" spans="2:14" ht="25.15" customHeight="1" x14ac:dyDescent="0.2">
      <c r="B272" s="241"/>
      <c r="C272" s="242"/>
      <c r="D272" s="242"/>
      <c r="E272" s="243"/>
      <c r="F272" s="133">
        <v>4223</v>
      </c>
      <c r="G272" s="241" t="s">
        <v>43</v>
      </c>
      <c r="H272" s="242"/>
      <c r="I272" s="243"/>
      <c r="J272" s="122">
        <v>0</v>
      </c>
      <c r="K272" s="123"/>
      <c r="L272" s="122">
        <v>0</v>
      </c>
      <c r="M272" s="124"/>
      <c r="N272" s="124"/>
    </row>
    <row r="273" spans="2:15" ht="34.35" customHeight="1" x14ac:dyDescent="0.2">
      <c r="B273" s="175"/>
      <c r="C273" s="176"/>
      <c r="D273" s="176"/>
      <c r="E273" s="177"/>
      <c r="F273" s="133">
        <v>4227</v>
      </c>
      <c r="G273" s="241" t="s">
        <v>26</v>
      </c>
      <c r="H273" s="259"/>
      <c r="I273" s="260"/>
      <c r="J273" s="122">
        <v>0</v>
      </c>
      <c r="K273" s="123"/>
      <c r="L273" s="122">
        <v>8193.75</v>
      </c>
      <c r="M273" s="124"/>
      <c r="N273" s="124"/>
    </row>
    <row r="274" spans="2:15" ht="34.35" customHeight="1" x14ac:dyDescent="0.2">
      <c r="B274" s="175"/>
      <c r="C274" s="176"/>
      <c r="D274" s="176"/>
      <c r="E274" s="177"/>
      <c r="F274" s="132">
        <v>423</v>
      </c>
      <c r="G274" s="256" t="s">
        <v>289</v>
      </c>
      <c r="H274" s="257"/>
      <c r="I274" s="258"/>
      <c r="J274" s="119">
        <v>0</v>
      </c>
      <c r="K274" s="120">
        <v>0</v>
      </c>
      <c r="L274" s="119">
        <v>0</v>
      </c>
      <c r="M274" s="207" t="s">
        <v>196</v>
      </c>
      <c r="N274" s="207" t="s">
        <v>196</v>
      </c>
    </row>
    <row r="275" spans="2:15" ht="34.35" customHeight="1" x14ac:dyDescent="0.2">
      <c r="B275" s="175"/>
      <c r="C275" s="176"/>
      <c r="D275" s="176"/>
      <c r="E275" s="177"/>
      <c r="F275" s="133">
        <v>4231</v>
      </c>
      <c r="G275" s="241" t="s">
        <v>289</v>
      </c>
      <c r="H275" s="242"/>
      <c r="I275" s="243"/>
      <c r="J275" s="122">
        <v>0</v>
      </c>
      <c r="K275" s="123"/>
      <c r="L275" s="122">
        <v>0</v>
      </c>
      <c r="M275" s="124"/>
      <c r="N275" s="124"/>
    </row>
    <row r="276" spans="2:15" ht="31.9" customHeight="1" x14ac:dyDescent="0.2">
      <c r="B276" s="241"/>
      <c r="C276" s="242"/>
      <c r="D276" s="242"/>
      <c r="E276" s="243"/>
      <c r="F276" s="132">
        <v>424</v>
      </c>
      <c r="G276" s="256" t="s">
        <v>278</v>
      </c>
      <c r="H276" s="257"/>
      <c r="I276" s="258"/>
      <c r="J276" s="119">
        <v>0</v>
      </c>
      <c r="K276" s="120">
        <v>2000</v>
      </c>
      <c r="L276" s="119">
        <f>L277</f>
        <v>0</v>
      </c>
      <c r="M276" s="121">
        <f>L276/K276*100</f>
        <v>0</v>
      </c>
      <c r="N276" s="207" t="s">
        <v>196</v>
      </c>
    </row>
    <row r="277" spans="2:15" ht="13.15" customHeight="1" x14ac:dyDescent="0.2">
      <c r="B277" s="241"/>
      <c r="C277" s="242"/>
      <c r="D277" s="242"/>
      <c r="E277" s="243"/>
      <c r="F277" s="133">
        <v>4241</v>
      </c>
      <c r="G277" s="241" t="s">
        <v>44</v>
      </c>
      <c r="H277" s="242"/>
      <c r="I277" s="243"/>
      <c r="J277" s="122">
        <v>0</v>
      </c>
      <c r="K277" s="123"/>
      <c r="L277" s="122">
        <v>0</v>
      </c>
      <c r="M277" s="124"/>
      <c r="N277" s="124"/>
    </row>
    <row r="278" spans="2:15" ht="13.15" customHeight="1" x14ac:dyDescent="0.2">
      <c r="B278" s="253" t="s">
        <v>207</v>
      </c>
      <c r="C278" s="254"/>
      <c r="D278" s="254"/>
      <c r="E278" s="254"/>
      <c r="F278" s="254"/>
      <c r="G278" s="254"/>
      <c r="H278" s="254"/>
      <c r="I278" s="255"/>
      <c r="J278" s="137">
        <f>+J270+J274+J276</f>
        <v>1280</v>
      </c>
      <c r="K278" s="137">
        <f>+K270+K274+K276</f>
        <v>132500</v>
      </c>
      <c r="L278" s="137">
        <f>+L270+L274+L276</f>
        <v>75018.98</v>
      </c>
      <c r="M278" s="121">
        <f>L278/K278*100</f>
        <v>56.618098113207552</v>
      </c>
      <c r="N278" s="121">
        <f>L278/J278*100</f>
        <v>5860.8578124999995</v>
      </c>
    </row>
    <row r="279" spans="2:15" x14ac:dyDescent="0.2">
      <c r="B279" s="244"/>
      <c r="C279" s="245"/>
      <c r="D279" s="245"/>
      <c r="E279" s="245"/>
      <c r="F279" s="245"/>
      <c r="G279" s="245"/>
      <c r="H279" s="245"/>
      <c r="I279" s="246"/>
      <c r="J279" s="140"/>
      <c r="K279" s="139"/>
      <c r="L279" s="140"/>
      <c r="M279" s="141"/>
      <c r="N279" s="141"/>
    </row>
    <row r="280" spans="2:15" ht="27.2" customHeight="1" x14ac:dyDescent="0.2">
      <c r="B280" s="261" t="s">
        <v>188</v>
      </c>
      <c r="C280" s="262"/>
      <c r="D280" s="262"/>
      <c r="E280" s="263"/>
      <c r="F280" s="197">
        <v>62400</v>
      </c>
      <c r="G280" s="261" t="s">
        <v>268</v>
      </c>
      <c r="H280" s="262"/>
      <c r="I280" s="263"/>
      <c r="J280" s="196">
        <v>0</v>
      </c>
      <c r="K280" s="196">
        <v>12000</v>
      </c>
      <c r="L280" s="196">
        <v>2365.5</v>
      </c>
      <c r="M280" s="196">
        <f>L280/K280*100</f>
        <v>19.712499999999999</v>
      </c>
      <c r="N280" s="208" t="s">
        <v>196</v>
      </c>
    </row>
    <row r="281" spans="2:15" x14ac:dyDescent="0.2">
      <c r="B281" s="241"/>
      <c r="C281" s="242"/>
      <c r="D281" s="242"/>
      <c r="E281" s="243"/>
      <c r="F281" s="132">
        <v>422</v>
      </c>
      <c r="G281" s="256" t="s">
        <v>15</v>
      </c>
      <c r="H281" s="257"/>
      <c r="I281" s="258"/>
      <c r="J281" s="121">
        <v>0</v>
      </c>
      <c r="K281" s="121">
        <v>12000</v>
      </c>
      <c r="L281" s="121">
        <f>+L282</f>
        <v>16000</v>
      </c>
      <c r="M281" s="121">
        <f>L281/K281*100</f>
        <v>133.33333333333331</v>
      </c>
      <c r="N281" s="207" t="s">
        <v>196</v>
      </c>
    </row>
    <row r="282" spans="2:15" ht="22.35" customHeight="1" x14ac:dyDescent="0.2">
      <c r="B282" s="241"/>
      <c r="C282" s="242"/>
      <c r="D282" s="242"/>
      <c r="E282" s="243"/>
      <c r="F282" s="138" t="s">
        <v>16</v>
      </c>
      <c r="G282" s="241" t="s">
        <v>17</v>
      </c>
      <c r="H282" s="242"/>
      <c r="I282" s="243"/>
      <c r="J282" s="122">
        <v>0</v>
      </c>
      <c r="K282" s="123"/>
      <c r="L282" s="122">
        <v>16000</v>
      </c>
      <c r="M282" s="122"/>
      <c r="N282" s="124"/>
    </row>
    <row r="283" spans="2:15" x14ac:dyDescent="0.2">
      <c r="B283" s="253" t="s">
        <v>207</v>
      </c>
      <c r="C283" s="254"/>
      <c r="D283" s="254"/>
      <c r="E283" s="254"/>
      <c r="F283" s="254"/>
      <c r="G283" s="254"/>
      <c r="H283" s="254"/>
      <c r="I283" s="255"/>
      <c r="J283" s="119">
        <v>0</v>
      </c>
      <c r="K283" s="137">
        <f>+K281</f>
        <v>12000</v>
      </c>
      <c r="L283" s="137">
        <f>+L281</f>
        <v>16000</v>
      </c>
      <c r="M283" s="121">
        <f>L283/K283*100</f>
        <v>133.33333333333331</v>
      </c>
      <c r="N283" s="207" t="s">
        <v>196</v>
      </c>
    </row>
    <row r="284" spans="2:15" x14ac:dyDescent="0.2">
      <c r="B284" s="178"/>
      <c r="C284" s="179"/>
      <c r="D284" s="179"/>
      <c r="E284" s="179"/>
      <c r="F284" s="179"/>
      <c r="G284" s="179"/>
      <c r="H284" s="179"/>
      <c r="I284" s="180"/>
      <c r="J284" s="140"/>
      <c r="K284" s="139"/>
      <c r="L284" s="140"/>
      <c r="M284" s="141"/>
      <c r="N284" s="141"/>
    </row>
    <row r="285" spans="2:15" ht="16.350000000000001" customHeight="1" x14ac:dyDescent="0.2">
      <c r="B285" s="250" t="s">
        <v>162</v>
      </c>
      <c r="C285" s="251"/>
      <c r="D285" s="251"/>
      <c r="E285" s="251"/>
      <c r="F285" s="251"/>
      <c r="G285" s="251"/>
      <c r="H285" s="251"/>
      <c r="I285" s="252"/>
      <c r="J285" s="155">
        <f>+J11+J30+J54+J67+J86+J95+J101+J107+J150+J158+J182+J207+J240+J252+J260++J268</f>
        <v>2648510.7599999998</v>
      </c>
      <c r="K285" s="155">
        <f>+K11+K30+K54+K67+K86+K95+K101+K107+K150+K158+K182+K207+K240+K252+K260++K268</f>
        <v>6593324.1399999997</v>
      </c>
      <c r="L285" s="206">
        <f>+L11+L30+L54+L67+L86+L95+L101+L107+L150+L158+L182+L207+L240+L252+L260++L268</f>
        <v>3055327.5999999996</v>
      </c>
      <c r="M285" s="150">
        <f>L285/K285*100</f>
        <v>46.339714764880341</v>
      </c>
      <c r="N285" s="150">
        <f>L285/J285*100</f>
        <v>115.36021095870494</v>
      </c>
      <c r="O285" s="156"/>
    </row>
    <row r="286" spans="2:15" ht="36.950000000000003" customHeight="1" x14ac:dyDescent="0.2">
      <c r="B286" s="156"/>
      <c r="C286" s="157"/>
      <c r="D286" s="157"/>
      <c r="E286" s="157"/>
      <c r="F286" s="157"/>
      <c r="G286" s="157"/>
      <c r="H286" s="157"/>
      <c r="I286" s="157"/>
      <c r="J286" s="158"/>
      <c r="K286" s="158"/>
      <c r="L286" s="194"/>
      <c r="M286" s="202"/>
      <c r="N286" s="159"/>
    </row>
    <row r="287" spans="2:15" x14ac:dyDescent="0.2">
      <c r="C287" s="214" t="s">
        <v>323</v>
      </c>
      <c r="D287" s="215"/>
      <c r="E287" s="215"/>
      <c r="F287" s="215"/>
      <c r="G287" s="215"/>
      <c r="H287" s="215"/>
    </row>
    <row r="288" spans="2:15" x14ac:dyDescent="0.2">
      <c r="C288" s="216" t="s">
        <v>324</v>
      </c>
      <c r="D288" s="217"/>
      <c r="E288" s="217"/>
      <c r="F288" s="217"/>
      <c r="G288" s="217"/>
      <c r="H288" s="217"/>
    </row>
    <row r="289" spans="3:28" ht="15" x14ac:dyDescent="0.2">
      <c r="C289" s="218" t="s">
        <v>325</v>
      </c>
      <c r="D289" s="218"/>
      <c r="E289" s="218"/>
      <c r="F289" s="218"/>
      <c r="G289" s="218"/>
      <c r="H289" s="218"/>
    </row>
    <row r="290" spans="3:28" ht="15" x14ac:dyDescent="0.2">
      <c r="C290" s="218"/>
      <c r="D290" s="218"/>
      <c r="E290" s="218"/>
      <c r="F290" s="218"/>
      <c r="G290" s="218"/>
      <c r="H290" s="218"/>
    </row>
    <row r="291" spans="3:28" ht="15" customHeight="1" x14ac:dyDescent="0.2">
      <c r="L291" s="160" t="s">
        <v>326</v>
      </c>
      <c r="M291" s="219"/>
      <c r="N291" s="219"/>
      <c r="O291" s="219"/>
    </row>
    <row r="292" spans="3:28" ht="15" customHeight="1" x14ac:dyDescent="0.2">
      <c r="L292" s="220" t="s">
        <v>282</v>
      </c>
      <c r="M292" s="213"/>
      <c r="N292" s="213"/>
      <c r="O292" s="219"/>
    </row>
    <row r="293" spans="3:28" x14ac:dyDescent="0.2">
      <c r="L293" s="213"/>
      <c r="M293" s="213"/>
      <c r="N293" s="213"/>
    </row>
    <row r="302" spans="3:28" ht="15" customHeight="1" x14ac:dyDescent="0.2">
      <c r="Z302" s="302"/>
      <c r="AA302" s="302"/>
      <c r="AB302" s="302"/>
    </row>
    <row r="303" spans="3:28" ht="15" customHeight="1" x14ac:dyDescent="0.2">
      <c r="Z303" s="302"/>
      <c r="AA303" s="302"/>
      <c r="AB303" s="302"/>
    </row>
    <row r="309" spans="26:28" x14ac:dyDescent="0.2">
      <c r="Z309" s="303"/>
      <c r="AA309" s="304"/>
      <c r="AB309" s="304"/>
    </row>
    <row r="310" spans="26:28" x14ac:dyDescent="0.2">
      <c r="Z310" s="304"/>
      <c r="AA310" s="304"/>
      <c r="AB310" s="304"/>
    </row>
  </sheetData>
  <mergeCells count="473">
    <mergeCell ref="Z302:AB302"/>
    <mergeCell ref="Z303:AB303"/>
    <mergeCell ref="Z309:AB310"/>
    <mergeCell ref="B271:E271"/>
    <mergeCell ref="G271:I271"/>
    <mergeCell ref="B259:E259"/>
    <mergeCell ref="G176:I176"/>
    <mergeCell ref="G186:I186"/>
    <mergeCell ref="B153:E153"/>
    <mergeCell ref="G153:I153"/>
    <mergeCell ref="B154:E154"/>
    <mergeCell ref="B155:E155"/>
    <mergeCell ref="G155:I155"/>
    <mergeCell ref="G142:I142"/>
    <mergeCell ref="B224:E224"/>
    <mergeCell ref="G224:I224"/>
    <mergeCell ref="B225:E225"/>
    <mergeCell ref="G225:I225"/>
    <mergeCell ref="G237:I237"/>
    <mergeCell ref="B148:I148"/>
    <mergeCell ref="A149:I149"/>
    <mergeCell ref="G146:I146"/>
    <mergeCell ref="G154:I154"/>
    <mergeCell ref="B92:E92"/>
    <mergeCell ref="B145:E145"/>
    <mergeCell ref="G145:I145"/>
    <mergeCell ref="G92:I92"/>
    <mergeCell ref="G141:I141"/>
    <mergeCell ref="G144:I144"/>
    <mergeCell ref="B93:I93"/>
    <mergeCell ref="B107:E107"/>
    <mergeCell ref="G107:I107"/>
    <mergeCell ref="B108:E108"/>
    <mergeCell ref="B8:I8"/>
    <mergeCell ref="B3:L6"/>
    <mergeCell ref="G89:I89"/>
    <mergeCell ref="B90:E90"/>
    <mergeCell ref="G90:I90"/>
    <mergeCell ref="G91:I91"/>
    <mergeCell ref="B9:E9"/>
    <mergeCell ref="F9:I9"/>
    <mergeCell ref="B10:E10"/>
    <mergeCell ref="G10:I10"/>
    <mergeCell ref="J10:N10"/>
    <mergeCell ref="B11:E11"/>
    <mergeCell ref="G11:I11"/>
    <mergeCell ref="B12:E12"/>
    <mergeCell ref="G12:I12"/>
    <mergeCell ref="B13:E13"/>
    <mergeCell ref="G13:I13"/>
    <mergeCell ref="B14:E14"/>
    <mergeCell ref="G14:I14"/>
    <mergeCell ref="B15:E15"/>
    <mergeCell ref="G15:I15"/>
    <mergeCell ref="B16:E16"/>
    <mergeCell ref="G16:I16"/>
    <mergeCell ref="B17:E17"/>
    <mergeCell ref="G17:I17"/>
    <mergeCell ref="B19:E19"/>
    <mergeCell ref="G19:I19"/>
    <mergeCell ref="G20:I20"/>
    <mergeCell ref="G22:I22"/>
    <mergeCell ref="G18:I18"/>
    <mergeCell ref="G21:I21"/>
    <mergeCell ref="C23:E23"/>
    <mergeCell ref="G23:I23"/>
    <mergeCell ref="B27:E27"/>
    <mergeCell ref="G27:I27"/>
    <mergeCell ref="B28:I28"/>
    <mergeCell ref="B30:E30"/>
    <mergeCell ref="G30:I30"/>
    <mergeCell ref="G24:I24"/>
    <mergeCell ref="G25:I25"/>
    <mergeCell ref="G26:I26"/>
    <mergeCell ref="B31:E31"/>
    <mergeCell ref="G31:I31"/>
    <mergeCell ref="B32:E32"/>
    <mergeCell ref="G32:I32"/>
    <mergeCell ref="B33:E33"/>
    <mergeCell ref="G33:I33"/>
    <mergeCell ref="B34:E34"/>
    <mergeCell ref="G34:I34"/>
    <mergeCell ref="B35:E35"/>
    <mergeCell ref="G35:I35"/>
    <mergeCell ref="B36:E36"/>
    <mergeCell ref="G36:I36"/>
    <mergeCell ref="B37:E37"/>
    <mergeCell ref="G37:I37"/>
    <mergeCell ref="B39:E39"/>
    <mergeCell ref="G39:I39"/>
    <mergeCell ref="B40:E40"/>
    <mergeCell ref="G40:I40"/>
    <mergeCell ref="G38:I38"/>
    <mergeCell ref="B41:E41"/>
    <mergeCell ref="G41:I41"/>
    <mergeCell ref="B42:E42"/>
    <mergeCell ref="G42:I42"/>
    <mergeCell ref="B43:E43"/>
    <mergeCell ref="G43:I43"/>
    <mergeCell ref="B44:E44"/>
    <mergeCell ref="G44:I44"/>
    <mergeCell ref="B45:E45"/>
    <mergeCell ref="G45:I45"/>
    <mergeCell ref="B46:E46"/>
    <mergeCell ref="G46:I46"/>
    <mergeCell ref="B47:E47"/>
    <mergeCell ref="G47:I47"/>
    <mergeCell ref="C48:E48"/>
    <mergeCell ref="G48:I48"/>
    <mergeCell ref="B49:E49"/>
    <mergeCell ref="G49:I49"/>
    <mergeCell ref="B50:E50"/>
    <mergeCell ref="G50:I50"/>
    <mergeCell ref="B51:E51"/>
    <mergeCell ref="G51:I51"/>
    <mergeCell ref="B52:I52"/>
    <mergeCell ref="B53:I53"/>
    <mergeCell ref="B54:E54"/>
    <mergeCell ref="G54:I54"/>
    <mergeCell ref="B55:E55"/>
    <mergeCell ref="G55:I55"/>
    <mergeCell ref="B56:E56"/>
    <mergeCell ref="G56:I56"/>
    <mergeCell ref="B57:E57"/>
    <mergeCell ref="G57:I57"/>
    <mergeCell ref="B58:E58"/>
    <mergeCell ref="G58:I58"/>
    <mergeCell ref="B59:E59"/>
    <mergeCell ref="G59:I59"/>
    <mergeCell ref="B60:E60"/>
    <mergeCell ref="G60:I60"/>
    <mergeCell ref="B61:E61"/>
    <mergeCell ref="G61:I61"/>
    <mergeCell ref="B62:E62"/>
    <mergeCell ref="G62:I62"/>
    <mergeCell ref="B63:E63"/>
    <mergeCell ref="G63:I63"/>
    <mergeCell ref="B64:I64"/>
    <mergeCell ref="B65:I65"/>
    <mergeCell ref="B66:E66"/>
    <mergeCell ref="G66:I66"/>
    <mergeCell ref="J66:N66"/>
    <mergeCell ref="B67:E67"/>
    <mergeCell ref="G67:I67"/>
    <mergeCell ref="B68:E68"/>
    <mergeCell ref="G68:I68"/>
    <mergeCell ref="B77:E77"/>
    <mergeCell ref="G77:I77"/>
    <mergeCell ref="G78:I78"/>
    <mergeCell ref="B79:I79"/>
    <mergeCell ref="G72:I72"/>
    <mergeCell ref="G71:I71"/>
    <mergeCell ref="G69:I69"/>
    <mergeCell ref="G70:I70"/>
    <mergeCell ref="G73:I73"/>
    <mergeCell ref="G74:I74"/>
    <mergeCell ref="G75:I75"/>
    <mergeCell ref="G76:I76"/>
    <mergeCell ref="B83:E83"/>
    <mergeCell ref="G83:I83"/>
    <mergeCell ref="B80:I80"/>
    <mergeCell ref="B81:E81"/>
    <mergeCell ref="G81:I81"/>
    <mergeCell ref="B82:E82"/>
    <mergeCell ref="G82:I82"/>
    <mergeCell ref="B84:I84"/>
    <mergeCell ref="B85:I85"/>
    <mergeCell ref="B86:E86"/>
    <mergeCell ref="G86:I86"/>
    <mergeCell ref="B87:E87"/>
    <mergeCell ref="G87:I87"/>
    <mergeCell ref="C88:E88"/>
    <mergeCell ref="G88:I88"/>
    <mergeCell ref="B89:E89"/>
    <mergeCell ref="B96:E96"/>
    <mergeCell ref="G96:I96"/>
    <mergeCell ref="G136:I136"/>
    <mergeCell ref="G97:I97"/>
    <mergeCell ref="G104:I104"/>
    <mergeCell ref="B105:I105"/>
    <mergeCell ref="B106:I106"/>
    <mergeCell ref="B98:E98"/>
    <mergeCell ref="G98:I98"/>
    <mergeCell ref="B99:I99"/>
    <mergeCell ref="B100:I100"/>
    <mergeCell ref="B101:E101"/>
    <mergeCell ref="G101:I101"/>
    <mergeCell ref="B102:E102"/>
    <mergeCell ref="G102:I102"/>
    <mergeCell ref="B104:E104"/>
    <mergeCell ref="G108:I108"/>
    <mergeCell ref="B109:E109"/>
    <mergeCell ref="G109:I109"/>
    <mergeCell ref="G103:I103"/>
    <mergeCell ref="B110:E110"/>
    <mergeCell ref="G110:I110"/>
    <mergeCell ref="B111:E111"/>
    <mergeCell ref="G111:I111"/>
    <mergeCell ref="B112:E112"/>
    <mergeCell ref="G112:I112"/>
    <mergeCell ref="B113:E113"/>
    <mergeCell ref="G113:I113"/>
    <mergeCell ref="B114:E114"/>
    <mergeCell ref="G114:I114"/>
    <mergeCell ref="B115:E115"/>
    <mergeCell ref="G115:I115"/>
    <mergeCell ref="B116:E116"/>
    <mergeCell ref="G116:I116"/>
    <mergeCell ref="B117:E117"/>
    <mergeCell ref="G117:I117"/>
    <mergeCell ref="B118:E118"/>
    <mergeCell ref="G118:I118"/>
    <mergeCell ref="B119:E119"/>
    <mergeCell ref="G119:I119"/>
    <mergeCell ref="B120:E120"/>
    <mergeCell ref="G120:I120"/>
    <mergeCell ref="C121:E121"/>
    <mergeCell ref="G121:I121"/>
    <mergeCell ref="B122:E122"/>
    <mergeCell ref="G122:I122"/>
    <mergeCell ref="B123:E123"/>
    <mergeCell ref="G123:I123"/>
    <mergeCell ref="B129:E129"/>
    <mergeCell ref="G129:I129"/>
    <mergeCell ref="G124:I124"/>
    <mergeCell ref="B125:E125"/>
    <mergeCell ref="G125:I125"/>
    <mergeCell ref="B126:E126"/>
    <mergeCell ref="G126:I126"/>
    <mergeCell ref="B127:E127"/>
    <mergeCell ref="G127:I127"/>
    <mergeCell ref="B137:E137"/>
    <mergeCell ref="G137:I137"/>
    <mergeCell ref="B138:I138"/>
    <mergeCell ref="B139:I139"/>
    <mergeCell ref="B131:E131"/>
    <mergeCell ref="G131:I131"/>
    <mergeCell ref="B132:E132"/>
    <mergeCell ref="G132:I132"/>
    <mergeCell ref="B133:E133"/>
    <mergeCell ref="G133:I133"/>
    <mergeCell ref="B140:E140"/>
    <mergeCell ref="G140:I140"/>
    <mergeCell ref="B151:E151"/>
    <mergeCell ref="G151:I151"/>
    <mergeCell ref="C152:E152"/>
    <mergeCell ref="G152:I152"/>
    <mergeCell ref="B150:E150"/>
    <mergeCell ref="G150:I150"/>
    <mergeCell ref="B147:E147"/>
    <mergeCell ref="G147:I147"/>
    <mergeCell ref="B156:I156"/>
    <mergeCell ref="B157:I157"/>
    <mergeCell ref="B158:E158"/>
    <mergeCell ref="G158:I158"/>
    <mergeCell ref="B159:E159"/>
    <mergeCell ref="G159:I159"/>
    <mergeCell ref="B160:E160"/>
    <mergeCell ref="G160:I160"/>
    <mergeCell ref="B161:E161"/>
    <mergeCell ref="G161:I161"/>
    <mergeCell ref="B162:E162"/>
    <mergeCell ref="G162:I162"/>
    <mergeCell ref="B163:E163"/>
    <mergeCell ref="G163:I163"/>
    <mergeCell ref="B164:E164"/>
    <mergeCell ref="G164:I164"/>
    <mergeCell ref="B166:E166"/>
    <mergeCell ref="G166:I166"/>
    <mergeCell ref="B167:E167"/>
    <mergeCell ref="G167:I167"/>
    <mergeCell ref="G165:I165"/>
    <mergeCell ref="B168:E168"/>
    <mergeCell ref="G168:I168"/>
    <mergeCell ref="B169:E169"/>
    <mergeCell ref="G169:I169"/>
    <mergeCell ref="B171:E171"/>
    <mergeCell ref="G171:I171"/>
    <mergeCell ref="G170:I170"/>
    <mergeCell ref="B172:E172"/>
    <mergeCell ref="G172:I172"/>
    <mergeCell ref="B173:E173"/>
    <mergeCell ref="G173:I173"/>
    <mergeCell ref="B174:E174"/>
    <mergeCell ref="G174:I174"/>
    <mergeCell ref="B177:E177"/>
    <mergeCell ref="G177:I177"/>
    <mergeCell ref="B178:E178"/>
    <mergeCell ref="G178:I178"/>
    <mergeCell ref="G175:I175"/>
    <mergeCell ref="B179:E179"/>
    <mergeCell ref="G179:I179"/>
    <mergeCell ref="B180:I180"/>
    <mergeCell ref="B181:I181"/>
    <mergeCell ref="B182:E182"/>
    <mergeCell ref="G182:I182"/>
    <mergeCell ref="B183:E183"/>
    <mergeCell ref="G183:I183"/>
    <mergeCell ref="B184:E184"/>
    <mergeCell ref="G184:I184"/>
    <mergeCell ref="B185:E185"/>
    <mergeCell ref="G185:I185"/>
    <mergeCell ref="B188:E188"/>
    <mergeCell ref="G188:I188"/>
    <mergeCell ref="B189:E189"/>
    <mergeCell ref="G189:I189"/>
    <mergeCell ref="G187:I187"/>
    <mergeCell ref="B190:E190"/>
    <mergeCell ref="G190:I190"/>
    <mergeCell ref="B191:E191"/>
    <mergeCell ref="G191:I191"/>
    <mergeCell ref="B192:E192"/>
    <mergeCell ref="G192:I192"/>
    <mergeCell ref="B193:E193"/>
    <mergeCell ref="G193:I193"/>
    <mergeCell ref="B194:E194"/>
    <mergeCell ref="G194:I194"/>
    <mergeCell ref="B195:E195"/>
    <mergeCell ref="G195:I195"/>
    <mergeCell ref="B196:E196"/>
    <mergeCell ref="G196:I196"/>
    <mergeCell ref="B197:E197"/>
    <mergeCell ref="G197:I197"/>
    <mergeCell ref="B198:E198"/>
    <mergeCell ref="G198:I198"/>
    <mergeCell ref="B199:E199"/>
    <mergeCell ref="G199:I199"/>
    <mergeCell ref="B200:E200"/>
    <mergeCell ref="G200:I200"/>
    <mergeCell ref="B201:E201"/>
    <mergeCell ref="G201:I201"/>
    <mergeCell ref="B202:E202"/>
    <mergeCell ref="G202:I202"/>
    <mergeCell ref="B203:E203"/>
    <mergeCell ref="G203:I203"/>
    <mergeCell ref="B204:E204"/>
    <mergeCell ref="G204:I204"/>
    <mergeCell ref="B205:I205"/>
    <mergeCell ref="B206:I206"/>
    <mergeCell ref="B207:E207"/>
    <mergeCell ref="G207:I207"/>
    <mergeCell ref="B208:E208"/>
    <mergeCell ref="G208:I208"/>
    <mergeCell ref="B209:E209"/>
    <mergeCell ref="G209:I209"/>
    <mergeCell ref="B210:E210"/>
    <mergeCell ref="G210:I210"/>
    <mergeCell ref="B211:E211"/>
    <mergeCell ref="G211:I211"/>
    <mergeCell ref="B212:E212"/>
    <mergeCell ref="G212:I212"/>
    <mergeCell ref="B213:E213"/>
    <mergeCell ref="G213:I213"/>
    <mergeCell ref="B214:E214"/>
    <mergeCell ref="G214:I214"/>
    <mergeCell ref="B215:E215"/>
    <mergeCell ref="G215:I215"/>
    <mergeCell ref="B216:E216"/>
    <mergeCell ref="G216:I216"/>
    <mergeCell ref="B217:E217"/>
    <mergeCell ref="G217:I217"/>
    <mergeCell ref="G221:I221"/>
    <mergeCell ref="G227:I227"/>
    <mergeCell ref="B218:E218"/>
    <mergeCell ref="G218:I218"/>
    <mergeCell ref="B219:E219"/>
    <mergeCell ref="G219:I219"/>
    <mergeCell ref="B220:E220"/>
    <mergeCell ref="G220:I220"/>
    <mergeCell ref="B226:E226"/>
    <mergeCell ref="G226:I226"/>
    <mergeCell ref="B229:E229"/>
    <mergeCell ref="G229:I229"/>
    <mergeCell ref="B222:E222"/>
    <mergeCell ref="G222:I222"/>
    <mergeCell ref="B223:E223"/>
    <mergeCell ref="G223:I223"/>
    <mergeCell ref="B232:E232"/>
    <mergeCell ref="G232:I232"/>
    <mergeCell ref="B227:E227"/>
    <mergeCell ref="B233:I233"/>
    <mergeCell ref="B234:I234"/>
    <mergeCell ref="G230:I230"/>
    <mergeCell ref="G231:I231"/>
    <mergeCell ref="B228:E228"/>
    <mergeCell ref="G228:I228"/>
    <mergeCell ref="B239:I239"/>
    <mergeCell ref="B240:E240"/>
    <mergeCell ref="G240:I240"/>
    <mergeCell ref="B235:E235"/>
    <mergeCell ref="G235:I235"/>
    <mergeCell ref="G236:I236"/>
    <mergeCell ref="B238:I238"/>
    <mergeCell ref="B241:E241"/>
    <mergeCell ref="G241:I241"/>
    <mergeCell ref="B242:E242"/>
    <mergeCell ref="G242:I242"/>
    <mergeCell ref="G243:I243"/>
    <mergeCell ref="G244:I244"/>
    <mergeCell ref="B245:E245"/>
    <mergeCell ref="G245:I245"/>
    <mergeCell ref="B246:E246"/>
    <mergeCell ref="G246:I246"/>
    <mergeCell ref="B247:E247"/>
    <mergeCell ref="G247:I247"/>
    <mergeCell ref="B254:E254"/>
    <mergeCell ref="G254:I254"/>
    <mergeCell ref="B248:E248"/>
    <mergeCell ref="G248:I248"/>
    <mergeCell ref="B249:E249"/>
    <mergeCell ref="G249:I249"/>
    <mergeCell ref="B250:I250"/>
    <mergeCell ref="B258:I258"/>
    <mergeCell ref="B255:E255"/>
    <mergeCell ref="G255:I255"/>
    <mergeCell ref="B256:I256"/>
    <mergeCell ref="B257:I257"/>
    <mergeCell ref="B251:I251"/>
    <mergeCell ref="B252:E252"/>
    <mergeCell ref="G252:I252"/>
    <mergeCell ref="B253:E253"/>
    <mergeCell ref="G253:I253"/>
    <mergeCell ref="J259:N259"/>
    <mergeCell ref="B260:E260"/>
    <mergeCell ref="G260:I260"/>
    <mergeCell ref="B261:E261"/>
    <mergeCell ref="G261:I261"/>
    <mergeCell ref="G259:I259"/>
    <mergeCell ref="B265:I265"/>
    <mergeCell ref="B267:E267"/>
    <mergeCell ref="G267:I267"/>
    <mergeCell ref="B262:E262"/>
    <mergeCell ref="G262:I262"/>
    <mergeCell ref="B263:E263"/>
    <mergeCell ref="G263:I263"/>
    <mergeCell ref="B264:I264"/>
    <mergeCell ref="G281:I281"/>
    <mergeCell ref="B280:E280"/>
    <mergeCell ref="G280:I280"/>
    <mergeCell ref="J267:N267"/>
    <mergeCell ref="B268:E268"/>
    <mergeCell ref="G268:I268"/>
    <mergeCell ref="B269:E269"/>
    <mergeCell ref="G269:I269"/>
    <mergeCell ref="B270:E270"/>
    <mergeCell ref="G270:I270"/>
    <mergeCell ref="G276:I276"/>
    <mergeCell ref="G275:I275"/>
    <mergeCell ref="B277:E277"/>
    <mergeCell ref="G277:I277"/>
    <mergeCell ref="B272:E272"/>
    <mergeCell ref="G273:I273"/>
    <mergeCell ref="G274:I274"/>
    <mergeCell ref="G143:I143"/>
    <mergeCell ref="B285:I285"/>
    <mergeCell ref="B278:I278"/>
    <mergeCell ref="B279:I279"/>
    <mergeCell ref="B282:E282"/>
    <mergeCell ref="G282:I282"/>
    <mergeCell ref="B283:I283"/>
    <mergeCell ref="B281:E281"/>
    <mergeCell ref="G272:I272"/>
    <mergeCell ref="B276:E276"/>
    <mergeCell ref="G135:I135"/>
    <mergeCell ref="G128:I128"/>
    <mergeCell ref="B94:I94"/>
    <mergeCell ref="B95:E95"/>
    <mergeCell ref="G95:I95"/>
    <mergeCell ref="B134:E134"/>
    <mergeCell ref="G134:I134"/>
    <mergeCell ref="B130:E130"/>
    <mergeCell ref="G130:I130"/>
    <mergeCell ref="B124:E124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sažetak</vt:lpstr>
      <vt:lpstr>OPĆI DIO-prihodi</vt:lpstr>
      <vt:lpstr>OPĆI DIO-RASHODI</vt:lpstr>
      <vt:lpstr>Posebni dio SŠ BUZET</vt:lpstr>
      <vt:lpstr>'OPĆI DIO-prihodi'!_GoBack</vt:lpstr>
      <vt:lpstr>'Posebni dio SŠ BUZET'!Ispis_naslova</vt:lpstr>
      <vt:lpstr>'OPĆI DIO-RASHODI'!Podrucje_ispisa</vt:lpstr>
      <vt:lpstr>Popis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2022-03-15T11:07:02Z</dcterms:created>
  <dcterms:modified xsi:type="dcterms:W3CDTF">2022-08-11T18:14:59Z</dcterms:modified>
</cp:coreProperties>
</file>