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32760" windowWidth="24045" windowHeight="9510" activeTab="4"/>
  </bookViews>
  <sheets>
    <sheet name="SAŽETAK" sheetId="15" r:id="rId1"/>
    <sheet name="OPĆI DIO-prihodi" sheetId="12" r:id="rId2"/>
    <sheet name="OPĆI DIO-rashodi" sheetId="16" r:id="rId3"/>
    <sheet name="OPĆI DIO-funkcijska klas." sheetId="19" r:id="rId4"/>
    <sheet name="POSEBNI DIO" sheetId="17" r:id="rId5"/>
  </sheets>
  <definedNames>
    <definedName name="_GoBack" localSheetId="1">'OPĆI DIO-prihodi'!$B$33</definedName>
    <definedName name="_GoBack" localSheetId="2">'OPĆI DIO-rashodi'!#REF!</definedName>
    <definedName name="_xlnm.Print_Titles" localSheetId="4">'POSEBNI DIO'!#REF!</definedName>
    <definedName name="_xlnm.Print_Area" localSheetId="2">'OPĆI DIO-rashodi'!$A$1:$G$97</definedName>
    <definedName name="Popis">'POSEBNI DIO'!#REF!</definedName>
  </definedNames>
  <calcPr calcId="162913"/>
  <fileRecoveryPr autoRecover="0"/>
</workbook>
</file>

<file path=xl/calcChain.xml><?xml version="1.0" encoding="utf-8"?>
<calcChain xmlns="http://schemas.openxmlformats.org/spreadsheetml/2006/main">
  <c r="M14" i="17" l="1"/>
  <c r="M15" i="17"/>
  <c r="M16" i="17"/>
  <c r="M17" i="17"/>
  <c r="M18" i="17"/>
  <c r="K423" i="17"/>
  <c r="K12" i="17"/>
  <c r="J410" i="17"/>
  <c r="L410" i="17"/>
  <c r="M410" i="17"/>
  <c r="L403" i="17"/>
  <c r="M403" i="17"/>
  <c r="L352" i="17"/>
  <c r="J352" i="17"/>
  <c r="M212" i="17"/>
  <c r="J212" i="17"/>
  <c r="M133" i="17"/>
  <c r="E6" i="19"/>
  <c r="F6" i="19"/>
  <c r="D6" i="19"/>
  <c r="C6" i="19"/>
  <c r="G8" i="19"/>
  <c r="F8" i="19"/>
  <c r="G7" i="19"/>
  <c r="F7" i="19"/>
  <c r="D29" i="15"/>
  <c r="B42" i="15"/>
  <c r="B41" i="15"/>
  <c r="B43" i="15"/>
  <c r="B39" i="15"/>
  <c r="B38" i="15"/>
  <c r="B37" i="15"/>
  <c r="B40" i="15"/>
  <c r="B29" i="15"/>
  <c r="B25" i="15"/>
  <c r="B16" i="15"/>
  <c r="B13" i="15"/>
  <c r="B17" i="15"/>
  <c r="E96" i="16"/>
  <c r="G96" i="16"/>
  <c r="D96" i="16"/>
  <c r="C96" i="16"/>
  <c r="G95" i="16"/>
  <c r="F95" i="16"/>
  <c r="G94" i="16"/>
  <c r="F94" i="16"/>
  <c r="G93" i="16"/>
  <c r="F93" i="16"/>
  <c r="G92" i="16"/>
  <c r="F92" i="16"/>
  <c r="G91" i="16"/>
  <c r="F91" i="16"/>
  <c r="G90" i="16"/>
  <c r="F90" i="16"/>
  <c r="G89" i="16"/>
  <c r="F89" i="16"/>
  <c r="G56" i="12"/>
  <c r="G55" i="12"/>
  <c r="F55" i="12"/>
  <c r="G58" i="12"/>
  <c r="C59" i="12"/>
  <c r="C41" i="12"/>
  <c r="C40" i="12"/>
  <c r="C36" i="12"/>
  <c r="C34" i="12"/>
  <c r="C33" i="12"/>
  <c r="C30" i="12"/>
  <c r="C29" i="12"/>
  <c r="C26" i="12"/>
  <c r="C24" i="12"/>
  <c r="C21" i="12"/>
  <c r="C20" i="12"/>
  <c r="C18" i="12"/>
  <c r="C16" i="12"/>
  <c r="C15" i="12"/>
  <c r="C13" i="12"/>
  <c r="C11" i="12"/>
  <c r="C8" i="12"/>
  <c r="C6" i="12"/>
  <c r="E16" i="16"/>
  <c r="C82" i="16"/>
  <c r="C81" i="16"/>
  <c r="C79" i="16"/>
  <c r="C77" i="16"/>
  <c r="C68" i="16"/>
  <c r="C64" i="16"/>
  <c r="C63" i="16"/>
  <c r="C60" i="16"/>
  <c r="C59" i="16"/>
  <c r="C57" i="16"/>
  <c r="C56" i="16"/>
  <c r="C54" i="16"/>
  <c r="C52" i="16"/>
  <c r="C48" i="16"/>
  <c r="C47" i="16"/>
  <c r="C40" i="16"/>
  <c r="C38" i="16"/>
  <c r="C28" i="16"/>
  <c r="C21" i="16"/>
  <c r="C16" i="16"/>
  <c r="C12" i="16"/>
  <c r="C10" i="16"/>
  <c r="C6" i="16"/>
  <c r="L165" i="17"/>
  <c r="L168" i="17"/>
  <c r="L173" i="17"/>
  <c r="L185" i="17"/>
  <c r="L164" i="17"/>
  <c r="L416" i="17"/>
  <c r="L421" i="17"/>
  <c r="M421" i="17"/>
  <c r="J209" i="17"/>
  <c r="L153" i="17"/>
  <c r="J153" i="17"/>
  <c r="L23" i="17"/>
  <c r="M23" i="17"/>
  <c r="L50" i="17"/>
  <c r="M32" i="17"/>
  <c r="L322" i="17"/>
  <c r="L329" i="17"/>
  <c r="L116" i="17"/>
  <c r="L63" i="17"/>
  <c r="L58" i="17"/>
  <c r="L55" i="17"/>
  <c r="J421" i="17"/>
  <c r="M415" i="17"/>
  <c r="M414" i="17"/>
  <c r="M413" i="17"/>
  <c r="J390" i="17"/>
  <c r="J389" i="17"/>
  <c r="M389" i="17"/>
  <c r="M388" i="17"/>
  <c r="L366" i="17"/>
  <c r="J366" i="17"/>
  <c r="L358" i="17"/>
  <c r="M358" i="17"/>
  <c r="J358" i="17"/>
  <c r="M355" i="17"/>
  <c r="M354" i="17"/>
  <c r="L91" i="17"/>
  <c r="M91" i="17"/>
  <c r="M375" i="17"/>
  <c r="M346" i="17"/>
  <c r="M347" i="17"/>
  <c r="M339" i="17"/>
  <c r="M92" i="17"/>
  <c r="E12" i="16"/>
  <c r="E60" i="16"/>
  <c r="E59" i="16"/>
  <c r="M386" i="17"/>
  <c r="M407" i="17"/>
  <c r="M406" i="17"/>
  <c r="M405" i="17"/>
  <c r="M400" i="17"/>
  <c r="M394" i="17"/>
  <c r="M399" i="17"/>
  <c r="J401" i="17"/>
  <c r="J400" i="17"/>
  <c r="J403" i="17"/>
  <c r="M393" i="17"/>
  <c r="M377" i="17"/>
  <c r="M376" i="17"/>
  <c r="J372" i="17"/>
  <c r="L372" i="17"/>
  <c r="M340" i="17"/>
  <c r="M341" i="17"/>
  <c r="J344" i="17"/>
  <c r="L344" i="17"/>
  <c r="M344" i="17"/>
  <c r="M332" i="17"/>
  <c r="M331" i="17"/>
  <c r="M333" i="17"/>
  <c r="M319" i="17"/>
  <c r="L315" i="17"/>
  <c r="K315" i="17"/>
  <c r="K287" i="17"/>
  <c r="M274" i="17"/>
  <c r="K263" i="17"/>
  <c r="J261" i="17"/>
  <c r="M230" i="17"/>
  <c r="M229" i="17"/>
  <c r="M317" i="17"/>
  <c r="M265" i="17"/>
  <c r="M228" i="17"/>
  <c r="M142" i="17"/>
  <c r="L236" i="17"/>
  <c r="J236" i="17"/>
  <c r="L226" i="17"/>
  <c r="M226" i="17"/>
  <c r="J226" i="17"/>
  <c r="J219" i="17"/>
  <c r="J216" i="17"/>
  <c r="J215" i="17"/>
  <c r="M215" i="17"/>
  <c r="M214" i="17"/>
  <c r="M157" i="17"/>
  <c r="M189" i="17"/>
  <c r="K198" i="17"/>
  <c r="M198" i="17"/>
  <c r="J196" i="17"/>
  <c r="J195" i="17"/>
  <c r="J193" i="17"/>
  <c r="J192" i="17"/>
  <c r="M144" i="17"/>
  <c r="M137" i="17"/>
  <c r="M125" i="17"/>
  <c r="J125" i="17"/>
  <c r="K116" i="17"/>
  <c r="M116" i="17"/>
  <c r="M104" i="17"/>
  <c r="L97" i="17"/>
  <c r="K97" i="17"/>
  <c r="J95" i="17"/>
  <c r="M94" i="17"/>
  <c r="M93" i="17"/>
  <c r="L89" i="17"/>
  <c r="K89" i="17"/>
  <c r="M89" i="17"/>
  <c r="M80" i="17"/>
  <c r="K76" i="17"/>
  <c r="M73" i="17"/>
  <c r="M54" i="17"/>
  <c r="J48" i="17"/>
  <c r="K50" i="17"/>
  <c r="M44" i="17"/>
  <c r="M24" i="17"/>
  <c r="J395" i="17"/>
  <c r="J397" i="17"/>
  <c r="J384" i="17"/>
  <c r="J386" i="17"/>
  <c r="J334" i="17"/>
  <c r="J333" i="17"/>
  <c r="J325" i="17"/>
  <c r="J322" i="17"/>
  <c r="J312" i="17"/>
  <c r="J307" i="17"/>
  <c r="J302" i="17"/>
  <c r="J299" i="17"/>
  <c r="J298" i="17"/>
  <c r="J296" i="17"/>
  <c r="J294" i="17"/>
  <c r="J292" i="17"/>
  <c r="J291" i="17"/>
  <c r="J284" i="17"/>
  <c r="J280" i="17"/>
  <c r="J278" i="17"/>
  <c r="J275" i="17"/>
  <c r="J274" i="17"/>
  <c r="J272" i="17"/>
  <c r="J270" i="17"/>
  <c r="J268" i="17"/>
  <c r="J256" i="17"/>
  <c r="J254" i="17"/>
  <c r="J251" i="17"/>
  <c r="J249" i="17"/>
  <c r="J246" i="17"/>
  <c r="J245" i="17"/>
  <c r="J243" i="17"/>
  <c r="J206" i="17"/>
  <c r="J202" i="17"/>
  <c r="J201" i="17"/>
  <c r="J190" i="17"/>
  <c r="J189" i="17"/>
  <c r="J185" i="17"/>
  <c r="J173" i="17"/>
  <c r="J168" i="17"/>
  <c r="J165" i="17"/>
  <c r="J160" i="17"/>
  <c r="J147" i="17"/>
  <c r="J140" i="17"/>
  <c r="J133" i="17"/>
  <c r="J120" i="17"/>
  <c r="J119" i="17"/>
  <c r="J122" i="17"/>
  <c r="J114" i="17"/>
  <c r="J113" i="17"/>
  <c r="J111" i="17"/>
  <c r="J109" i="17"/>
  <c r="J105" i="17"/>
  <c r="J102" i="17"/>
  <c r="J87" i="17"/>
  <c r="J85" i="17"/>
  <c r="J83" i="17"/>
  <c r="J81" i="17"/>
  <c r="J74" i="17"/>
  <c r="J71" i="17"/>
  <c r="J63" i="17"/>
  <c r="J58" i="17"/>
  <c r="J55" i="17"/>
  <c r="J41" i="17"/>
  <c r="J38" i="17"/>
  <c r="J29" i="17"/>
  <c r="J27" i="17"/>
  <c r="J25" i="17"/>
  <c r="L397" i="17"/>
  <c r="M397" i="17"/>
  <c r="L270" i="17"/>
  <c r="L287" i="17"/>
  <c r="L254" i="17"/>
  <c r="L249" i="17"/>
  <c r="L122" i="17"/>
  <c r="L147" i="17"/>
  <c r="M147" i="17"/>
  <c r="L140" i="17"/>
  <c r="M140" i="17"/>
  <c r="K122" i="17"/>
  <c r="E13" i="12"/>
  <c r="E64" i="16"/>
  <c r="E63" i="16"/>
  <c r="E48" i="16"/>
  <c r="E47" i="16"/>
  <c r="G47" i="16"/>
  <c r="M136" i="17"/>
  <c r="M135" i="17"/>
  <c r="M78" i="17"/>
  <c r="M79" i="17"/>
  <c r="M99" i="17"/>
  <c r="M100" i="17"/>
  <c r="M123" i="17"/>
  <c r="M124" i="17"/>
  <c r="M200" i="17"/>
  <c r="M266" i="17"/>
  <c r="M290" i="17"/>
  <c r="M318" i="17"/>
  <c r="E77" i="16"/>
  <c r="E79" i="16"/>
  <c r="E26" i="12"/>
  <c r="E82" i="16"/>
  <c r="E81" i="16"/>
  <c r="D82" i="16"/>
  <c r="D81" i="16"/>
  <c r="D84" i="16"/>
  <c r="E68" i="16"/>
  <c r="E57" i="16"/>
  <c r="E56" i="16"/>
  <c r="E52" i="16"/>
  <c r="E40" i="16"/>
  <c r="E38" i="16"/>
  <c r="E28" i="16"/>
  <c r="E21" i="16"/>
  <c r="E10" i="16"/>
  <c r="E6" i="16"/>
  <c r="D45" i="12"/>
  <c r="D40" i="12"/>
  <c r="D43" i="12"/>
  <c r="D41" i="12"/>
  <c r="E41" i="12"/>
  <c r="E40" i="12"/>
  <c r="E36" i="12"/>
  <c r="D34" i="12"/>
  <c r="D33" i="12"/>
  <c r="E34" i="12"/>
  <c r="E33" i="12"/>
  <c r="C25" i="15"/>
  <c r="D25" i="15"/>
  <c r="F28" i="15"/>
  <c r="E28" i="15"/>
  <c r="E14" i="15"/>
  <c r="F14" i="15"/>
  <c r="E15" i="15"/>
  <c r="F15" i="15"/>
  <c r="F11" i="15"/>
  <c r="E11" i="15"/>
  <c r="D42" i="15"/>
  <c r="C42" i="15"/>
  <c r="D39" i="15"/>
  <c r="C39" i="15"/>
  <c r="D38" i="15"/>
  <c r="E38" i="15"/>
  <c r="C38" i="15"/>
  <c r="E32" i="15"/>
  <c r="D16" i="15"/>
  <c r="E16" i="15"/>
  <c r="C16" i="15"/>
  <c r="C41" i="15"/>
  <c r="D13" i="15"/>
  <c r="D37" i="15"/>
  <c r="C13" i="15"/>
  <c r="C37" i="15"/>
  <c r="E30" i="12"/>
  <c r="E29" i="12"/>
  <c r="F29" i="12"/>
  <c r="E24" i="12"/>
  <c r="E21" i="12"/>
  <c r="E20" i="12"/>
  <c r="G20" i="12"/>
  <c r="E18" i="12"/>
  <c r="E16" i="12"/>
  <c r="E11" i="12"/>
  <c r="E8" i="12"/>
  <c r="E6" i="12"/>
  <c r="G53" i="12"/>
  <c r="G52" i="12"/>
  <c r="F52" i="12"/>
  <c r="F54" i="12"/>
  <c r="D59" i="12"/>
  <c r="G54" i="12"/>
  <c r="E59" i="12"/>
  <c r="F59" i="12"/>
  <c r="F53" i="12"/>
  <c r="M298" i="17"/>
  <c r="M291" i="17"/>
  <c r="M267" i="17"/>
  <c r="J260" i="17"/>
  <c r="M201" i="17"/>
  <c r="M289" i="17"/>
  <c r="L336" i="17"/>
  <c r="M336" i="17"/>
  <c r="M155" i="17"/>
  <c r="C17" i="15"/>
  <c r="C43" i="15"/>
  <c r="E5" i="12"/>
  <c r="G5" i="12"/>
  <c r="D4" i="12"/>
  <c r="E23" i="12"/>
  <c r="G23" i="12"/>
  <c r="M338" i="17"/>
  <c r="M22" i="17"/>
  <c r="M412" i="17"/>
  <c r="M374" i="17"/>
  <c r="M53" i="17"/>
  <c r="M52" i="17"/>
  <c r="L21" i="17"/>
  <c r="M21" i="17"/>
  <c r="C5" i="16"/>
  <c r="C51" i="16"/>
  <c r="F51" i="16"/>
  <c r="G6" i="19"/>
  <c r="D40" i="15"/>
  <c r="F38" i="15"/>
  <c r="D17" i="15"/>
  <c r="E29" i="15"/>
  <c r="F16" i="15"/>
  <c r="D41" i="15"/>
  <c r="F41" i="15"/>
  <c r="F37" i="15"/>
  <c r="C40" i="15"/>
  <c r="F13" i="15"/>
  <c r="E13" i="15"/>
  <c r="E15" i="16"/>
  <c r="G15" i="16"/>
  <c r="E67" i="16"/>
  <c r="G67" i="16"/>
  <c r="E5" i="16"/>
  <c r="G5" i="16"/>
  <c r="C15" i="16"/>
  <c r="F96" i="16"/>
  <c r="C67" i="16"/>
  <c r="C62" i="16"/>
  <c r="F47" i="16"/>
  <c r="E15" i="12"/>
  <c r="D47" i="12"/>
  <c r="C23" i="12"/>
  <c r="F23" i="12"/>
  <c r="G59" i="12"/>
  <c r="G29" i="12"/>
  <c r="C5" i="12"/>
  <c r="F20" i="12"/>
  <c r="F40" i="15"/>
  <c r="E17" i="15"/>
  <c r="F17" i="15"/>
  <c r="D43" i="15"/>
  <c r="E41" i="15"/>
  <c r="E37" i="15"/>
  <c r="E40" i="15"/>
  <c r="F67" i="16"/>
  <c r="E62" i="16"/>
  <c r="E84" i="16"/>
  <c r="F15" i="16"/>
  <c r="F5" i="16"/>
  <c r="E4" i="16"/>
  <c r="G4" i="16"/>
  <c r="C4" i="16"/>
  <c r="C84" i="16"/>
  <c r="E4" i="12"/>
  <c r="E47" i="12"/>
  <c r="G47" i="12"/>
  <c r="C4" i="12"/>
  <c r="C47" i="12"/>
  <c r="F5" i="12"/>
  <c r="F4" i="16"/>
  <c r="F43" i="15"/>
  <c r="E43" i="15"/>
  <c r="G62" i="16"/>
  <c r="F62" i="16"/>
  <c r="G4" i="12"/>
  <c r="F47" i="12"/>
  <c r="F4" i="12"/>
  <c r="G84" i="16"/>
  <c r="F84" i="16"/>
  <c r="L263" i="17"/>
  <c r="J336" i="17"/>
  <c r="M236" i="17"/>
  <c r="J329" i="17"/>
  <c r="J263" i="17"/>
  <c r="J50" i="17"/>
  <c r="J198" i="17"/>
  <c r="J155" i="17"/>
  <c r="J423" i="17"/>
  <c r="J287" i="17"/>
  <c r="M50" i="17"/>
  <c r="J76" i="17"/>
  <c r="J394" i="17"/>
  <c r="J116" i="17"/>
  <c r="J267" i="17"/>
  <c r="J315" i="17"/>
  <c r="M97" i="17"/>
  <c r="J89" i="17"/>
  <c r="J97" i="17"/>
  <c r="L423" i="17"/>
  <c r="L76" i="17"/>
  <c r="M76" i="17"/>
  <c r="M315" i="17"/>
  <c r="M287" i="17"/>
  <c r="M329" i="17"/>
  <c r="L156" i="17"/>
  <c r="M164" i="17"/>
  <c r="J164" i="17"/>
  <c r="M423" i="17"/>
  <c r="L12" i="17"/>
  <c r="M12" i="17"/>
  <c r="M156" i="17"/>
</calcChain>
</file>

<file path=xl/sharedStrings.xml><?xml version="1.0" encoding="utf-8"?>
<sst xmlns="http://schemas.openxmlformats.org/spreadsheetml/2006/main" count="902" uniqueCount="381">
  <si>
    <t>11001</t>
  </si>
  <si>
    <t>3121</t>
  </si>
  <si>
    <t>NAKNADE TROŠKOVA ZAPOSLENIMA</t>
  </si>
  <si>
    <t>3212</t>
  </si>
  <si>
    <t>3211</t>
  </si>
  <si>
    <t>SLUŽBENA PUTOVANJA</t>
  </si>
  <si>
    <t>RASHODI ZA USLUGE</t>
  </si>
  <si>
    <t>3233</t>
  </si>
  <si>
    <t>3299</t>
  </si>
  <si>
    <t>3237</t>
  </si>
  <si>
    <t>INTELEKTUALNE I OSOBNE  USLUGE</t>
  </si>
  <si>
    <t>3239</t>
  </si>
  <si>
    <t>OSTALE USLUGE</t>
  </si>
  <si>
    <t>3232</t>
  </si>
  <si>
    <t>USLUGE TEKUĆEG I INVESTICIJSKOG ODRŽAVANJA</t>
  </si>
  <si>
    <t>POSTROJENJA I OPREMA</t>
  </si>
  <si>
    <t>4221</t>
  </si>
  <si>
    <t>UREDSKA OPREMA I NAMJEŠTAJ</t>
  </si>
  <si>
    <t>3238</t>
  </si>
  <si>
    <t>RAČUNALNE USLUGE</t>
  </si>
  <si>
    <t>OSTALI NESPOMENUTI RASHODI POSLOVANJA</t>
  </si>
  <si>
    <t>OSTALI FINANCIJSKI RASHODI</t>
  </si>
  <si>
    <t>3431</t>
  </si>
  <si>
    <t>BANKARSKE USLUGE I USLUGE PLATNOG PROMETA</t>
  </si>
  <si>
    <t>3213</t>
  </si>
  <si>
    <t>STRUČNO USAVRŠAVANJE ZAPOSLENIKA</t>
  </si>
  <si>
    <t>UREĐAJI, STROJEVI I OPREMA ZA OSTALE NAMJENE</t>
  </si>
  <si>
    <t>3234</t>
  </si>
  <si>
    <t>3236</t>
  </si>
  <si>
    <t>3223</t>
  </si>
  <si>
    <t>ENERGIJA</t>
  </si>
  <si>
    <t>USLUGE PROMIDŽBE I INFORMIRANJA</t>
  </si>
  <si>
    <t>3221</t>
  </si>
  <si>
    <t>UREDSKI MATERIJAL I OSTALI MATERIJALNI RASHODI</t>
  </si>
  <si>
    <t>3224</t>
  </si>
  <si>
    <t>MAT.I DIJELOVI ZA TEKUĆE I INVEST.ODRŽAVANJE</t>
  </si>
  <si>
    <t>3231</t>
  </si>
  <si>
    <t>USLUGE TELEFONA, POŠTE I PRIJEVOZA</t>
  </si>
  <si>
    <t>KOMUNALNE USLUGE</t>
  </si>
  <si>
    <t>PRISTOJBE I NAKNADE</t>
  </si>
  <si>
    <t>3222</t>
  </si>
  <si>
    <t>MATERIJAL I SIROVINE</t>
  </si>
  <si>
    <t>ZDRAVSTVENE I VETERINARSKE USLUGE</t>
  </si>
  <si>
    <t>OPREMA ZA ODRŽAVANJE I ZAŠTITU</t>
  </si>
  <si>
    <t>KNJIGE</t>
  </si>
  <si>
    <t xml:space="preserve">Račun prihoda/
primitka </t>
  </si>
  <si>
    <t>Naziv računa</t>
  </si>
  <si>
    <t>Indeks</t>
  </si>
  <si>
    <t>6=5/2*100</t>
  </si>
  <si>
    <t>7=5/4*100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</si>
  <si>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</si>
  <si>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</si>
  <si>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</si>
  <si>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</si>
  <si>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Donacije od pravnih i fizičkih osoba izvan općeg proračuna</t>
  </si>
  <si>
    <t>Prihodi po posebnim propisima</t>
  </si>
  <si>
    <t>Sufinanciranje cijene usluge, participacije i slično</t>
  </si>
  <si>
    <t>Pomoći iz inozemstva i od subjekata unutar općeg proračuna</t>
  </si>
  <si>
    <t>Pomoći od izvanproračunskih korisnika</t>
  </si>
  <si>
    <t>Pomoći proračunskim korisnicima iz proračuna koji im nije nadležan</t>
  </si>
  <si>
    <t xml:space="preserve">UKUPNO PRIHODI </t>
  </si>
  <si>
    <t>Račun rashoda/
izdatka</t>
  </si>
  <si>
    <t>Rashodi za zaposlene</t>
  </si>
  <si>
    <t>Plaće</t>
  </si>
  <si>
    <t>Plaće za redovan rad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</si>
  <si>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</si>
  <si>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</si>
  <si>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</si>
  <si>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</si>
  <si>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</si>
  <si>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</si>
  <si>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</si>
  <si>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</si>
  <si>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</si>
  <si>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</si>
  <si>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</si>
  <si>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</si>
  <si>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</si>
  <si>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</si>
  <si>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</si>
  <si>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</si>
  <si>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</si>
  <si>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</si>
  <si>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</si>
  <si>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</si>
  <si>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</si>
  <si>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</si>
  <si>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</si>
  <si>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</si>
  <si>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</si>
  <si>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</si>
  <si>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</si>
  <si>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</si>
  <si>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</si>
  <si>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</si>
  <si>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</si>
  <si>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</si>
  <si>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</si>
  <si>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</si>
  <si>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</si>
  <si>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</si>
  <si>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</si>
  <si>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</si>
  <si>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</si>
  <si>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</si>
  <si>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</si>
  <si>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Uređaji,strojevi i oprema za ostale namjene</t>
  </si>
  <si>
    <t>Knjige</t>
  </si>
  <si>
    <t>UKUPNO RASHODI</t>
  </si>
  <si>
    <t>3293</t>
  </si>
  <si>
    <t>Plaće za prekovremeni rad</t>
  </si>
  <si>
    <t>Plaće za posebne uvjete rada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</si>
  <si>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</si>
  <si>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</si>
  <si>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</si>
  <si>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Mjerni i kontrolni uređaji</t>
  </si>
  <si>
    <t>Rashodi za nabavu nefinancijske imovine</t>
  </si>
  <si>
    <t>Licence</t>
  </si>
  <si>
    <t>Knjige, umjetnička djela i ostalie izložb.vrijednosti</t>
  </si>
  <si>
    <t>Tisak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</si>
  <si>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</si>
  <si>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</si>
  <si>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</si>
  <si>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</si>
  <si>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iz proračuna za financiranje redovne djelatnosti</t>
  </si>
  <si>
    <t>Prihodi od imovine</t>
  </si>
  <si>
    <t>Prihodi od financijske imovine - kamate a vista</t>
  </si>
  <si>
    <t>Prihodi od nefinancijske imovine - najam</t>
  </si>
  <si>
    <t>Prihodi od administrativnih pristojbi i po posebnim propisima</t>
  </si>
  <si>
    <t>Prihodi od pruženih usluga - najam</t>
  </si>
  <si>
    <t>Prihodi od prodaje robe i pruženih usluga</t>
  </si>
  <si>
    <t>Tekuće donacije  od pravnih i fizičkih osoba izvan općeg proračuna</t>
  </si>
  <si>
    <t xml:space="preserve">PRIHODI PO IZVORIMA FINANCIRANJA </t>
  </si>
  <si>
    <t>Opći prihodi i primici</t>
  </si>
  <si>
    <t>Donacije</t>
  </si>
  <si>
    <t xml:space="preserve">Prihodi za posebne namjene </t>
  </si>
  <si>
    <t>Pomoći</t>
  </si>
  <si>
    <t>Vlastiti prihodi</t>
  </si>
  <si>
    <t xml:space="preserve">Sveukupno </t>
  </si>
  <si>
    <t>Tekuće pomoći od izvanproračunskih korisnika</t>
  </si>
  <si>
    <t>Kamate na oročena sredstva</t>
  </si>
  <si>
    <t>Prihodi od zakupa i iznajmljivanja imovine</t>
  </si>
  <si>
    <t>Rashodi za nabavu neproizvedene dugotrajne imovine</t>
  </si>
  <si>
    <t xml:space="preserve">RASHODI PO IZVORIMA FINANCIRANJA </t>
  </si>
  <si>
    <t>SAŽETAK</t>
  </si>
  <si>
    <t>A. RAČUN PRIHODA I RASHODA</t>
  </si>
  <si>
    <t>OPIS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</si>
  <si>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</si>
  <si>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</si>
  <si>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</si>
  <si>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</si>
  <si>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</si>
  <si>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</si>
  <si>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</si>
  <si>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</si>
  <si>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</si>
  <si>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</si>
  <si>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</si>
  <si>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</si>
  <si>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</si>
  <si>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</si>
  <si>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</si>
  <si>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</si>
  <si>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</si>
  <si>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</si>
  <si>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</si>
  <si>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</si>
  <si>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</si>
  <si>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</si>
  <si>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</si>
  <si>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</si>
  <si>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</si>
  <si>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</si>
  <si>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</si>
  <si>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</si>
  <si>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</si>
  <si>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</si>
  <si>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</si>
  <si>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</si>
  <si>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</si>
  <si>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</si>
  <si>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</si>
  <si>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</si>
  <si>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</si>
  <si>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>Prihodi poslovanja</t>
  </si>
  <si>
    <t>Izdaci za financijsku imovinu i otplate zajmova</t>
  </si>
  <si>
    <t>Izdaci za otplate glavnica primljenih kredita i zajmova</t>
  </si>
  <si>
    <t>Otplate gl.primlj.kred.i zajm.od kred.i ost.fin.inst.izv.js</t>
  </si>
  <si>
    <t>Izvor financiranja</t>
  </si>
  <si>
    <t>Naziv izvora financiranja</t>
  </si>
  <si>
    <t>Kapitalne donacije  od pravnih i fizičkih osoba izvan općeg proračuna</t>
  </si>
  <si>
    <t>Ulaganja u računalne programe</t>
  </si>
  <si>
    <t>Nematerijalna proizvedena imovina</t>
  </si>
  <si>
    <t>-</t>
  </si>
  <si>
    <t>Program</t>
  </si>
  <si>
    <t>Aktivnost</t>
  </si>
  <si>
    <t>Proračun MZO</t>
  </si>
  <si>
    <t>PLAĆE (BRUTO)</t>
  </si>
  <si>
    <t>PLAĆE</t>
  </si>
  <si>
    <t>OSTALI RASHODI ZA ZAPOSLENE</t>
  </si>
  <si>
    <t>DOPRINOSI NA PLAĆE</t>
  </si>
  <si>
    <t>INTELEKTUALNE I OSOBNE USLUGE</t>
  </si>
  <si>
    <t>OSTALI NESPOMENUTI RASHODI</t>
  </si>
  <si>
    <t>Ukupno</t>
  </si>
  <si>
    <t>Redovna djelatnost SŠ -Minimalni standardi</t>
  </si>
  <si>
    <t>A220101</t>
  </si>
  <si>
    <t>Materijalni rashodi SŠ po kriterijima</t>
  </si>
  <si>
    <t>48007</t>
  </si>
  <si>
    <t>Decentralizirana sredstva za srednje škole</t>
  </si>
  <si>
    <t>RASHODI ZA MATERIJAL I ENERGIJU</t>
  </si>
  <si>
    <t>SITAN INVENTAR I AUTOGUME</t>
  </si>
  <si>
    <t>A220102</t>
  </si>
  <si>
    <t>Redovna djelatnost SŠ po stvarnom trošku</t>
  </si>
  <si>
    <t>NAKNADE ZA PRIJEVOZ NA POSAO</t>
  </si>
  <si>
    <t>RASHODI ZA ENERGIJU</t>
  </si>
  <si>
    <t>RASHODI ZA ZDRAVSTVENE USLUGE</t>
  </si>
  <si>
    <t>OSTALI NEPOMENUTI RASHODI POSLOVANJA</t>
  </si>
  <si>
    <t>PREMIJE OSIGURANJA</t>
  </si>
  <si>
    <t>A230102</t>
  </si>
  <si>
    <t>Županijska natjecanja</t>
  </si>
  <si>
    <t>Nenamjenski prihodi i primici</t>
  </si>
  <si>
    <t>TEKUĆI PRIJENOSI IZMEĐU PRORAČUNSKIH KORISNIKA ISTOG PRORAČUNA</t>
  </si>
  <si>
    <t>A230115</t>
  </si>
  <si>
    <t>Ostali programi i projekti</t>
  </si>
  <si>
    <t>32400</t>
  </si>
  <si>
    <t>Vlastiti prihodi srednjih škola</t>
  </si>
  <si>
    <t>REPREZENTACIJA</t>
  </si>
  <si>
    <t>A230116</t>
  </si>
  <si>
    <t>ŠkolskI list, časopisi i knjige</t>
  </si>
  <si>
    <t>A230135</t>
  </si>
  <si>
    <t>Školsko sportsko natjecanje</t>
  </si>
  <si>
    <t>A230140</t>
  </si>
  <si>
    <t>Sufinanciranje redovne djelatnosti</t>
  </si>
  <si>
    <t>3111</t>
  </si>
  <si>
    <t>PLAĆE ZA REDOVAN RAD</t>
  </si>
  <si>
    <t>3132</t>
  </si>
  <si>
    <t>DOPRINOSI ZA OBVEZNO ZDRAVSTVENO OSIGURANJE</t>
  </si>
  <si>
    <t>SITAN INVENTAR</t>
  </si>
  <si>
    <t>NAKNADE TROŠKOVA OSOBAMA IZVAN RADNOG ODNOSA</t>
  </si>
  <si>
    <t>3241</t>
  </si>
  <si>
    <t>NAKNADE TROŠKOVA UČENICIMA-PRAKSA U KOPRU</t>
  </si>
  <si>
    <t>55043</t>
  </si>
  <si>
    <t>Grad Buzet za proračunske korisnike</t>
  </si>
  <si>
    <t>MATERIJAL I DIJELOVI ZA TEKUĆE I INVESTICIJSKO ODRŽAVANJE</t>
  </si>
  <si>
    <t>SITNI INVENTAR I AUTOGUME</t>
  </si>
  <si>
    <t>A230154</t>
  </si>
  <si>
    <t>Dani otvorene nastave</t>
  </si>
  <si>
    <t>A230168</t>
  </si>
  <si>
    <t>EU projekti kod proračunskih korisnika</t>
  </si>
  <si>
    <t>58400</t>
  </si>
  <si>
    <t>Ostale institucije za srednje škole</t>
  </si>
  <si>
    <t xml:space="preserve">DOPRINOSI NA PLAĆE </t>
  </si>
  <si>
    <t>A230169</t>
  </si>
  <si>
    <t>Obrazovanje odraslih</t>
  </si>
  <si>
    <t>NAKNADE ZA PRIJEVOZ, ZA RAD NA TERENU I ODVOJENI ŽIVOT</t>
  </si>
  <si>
    <t>3235</t>
  </si>
  <si>
    <t>ZAKUPNINE I NAJAMNINE</t>
  </si>
  <si>
    <t>A230174</t>
  </si>
  <si>
    <t>Autoškola</t>
  </si>
  <si>
    <t>3292</t>
  </si>
  <si>
    <t>A230184</t>
  </si>
  <si>
    <t>Zavičajna nastava</t>
  </si>
  <si>
    <t>Donacije za srednje škole</t>
  </si>
  <si>
    <t>A230199</t>
  </si>
  <si>
    <t>Školska shema</t>
  </si>
  <si>
    <t>53060</t>
  </si>
  <si>
    <t>Ministarstvo poljoprivrede za proračunske korisnike</t>
  </si>
  <si>
    <t>Programi obrazovanja iznad standarda</t>
  </si>
  <si>
    <t>Investicijsko održavanje srednjih škola</t>
  </si>
  <si>
    <t>Opremanje u srednjim školama</t>
  </si>
  <si>
    <t>K240601</t>
  </si>
  <si>
    <t>Školski namještaj i oprema</t>
  </si>
  <si>
    <t>KNJIGE, UMJ. DJELA I OSTALE IZLOŽBENE VRIJEDNOSTI</t>
  </si>
  <si>
    <t>OIB: 93755291191</t>
  </si>
  <si>
    <r>
      <rPr>
        <b/>
        <sz val="10"/>
        <rFont val="Arial"/>
        <family val="2"/>
        <charset val="238"/>
      </rPr>
      <t xml:space="preserve">Proračunski korisnik: </t>
    </r>
    <r>
      <rPr>
        <sz val="10"/>
        <rFont val="Arial"/>
        <family val="2"/>
        <charset val="238"/>
      </rPr>
      <t>17101 Srednja škola Buzet</t>
    </r>
  </si>
  <si>
    <t>Plaće i drugi rashodi za zaposlene srednjih škola</t>
  </si>
  <si>
    <t>Tea Peloza, prof.</t>
  </si>
  <si>
    <t>Predsjednica Školskog odbora</t>
  </si>
  <si>
    <t>Prijenosi između proračunskih korisnika istog proračuna</t>
  </si>
  <si>
    <t>Tekući prijenosi između proračunskih korisnika istog proračuna</t>
  </si>
  <si>
    <t>ZDRAVSTVENE USLUGE</t>
  </si>
  <si>
    <t>TROŠKOVI SUDSKIH POSTUPAKA</t>
  </si>
  <si>
    <t>ZATEZNE KAMATE</t>
  </si>
  <si>
    <t>RADNA ODJEĆA</t>
  </si>
  <si>
    <t>PRIJEVOZNA SREDSTVA U CESTOVNOM PROMETU</t>
  </si>
  <si>
    <t>Troškovi sudskih postupaka</t>
  </si>
  <si>
    <t>Zatezne kamate</t>
  </si>
  <si>
    <t>Ostala nematerijalna imovina</t>
  </si>
  <si>
    <t>Rashodi poslovanja</t>
  </si>
  <si>
    <t>Prijevozna sredstva</t>
  </si>
  <si>
    <t>PRIJENOSI IZMEĐU PRORAČUNSKIH KORISNIKA ISTOG PRORAČUNA</t>
  </si>
  <si>
    <t>SITNI INVENTAR</t>
  </si>
  <si>
    <t>A240201</t>
  </si>
  <si>
    <t>MATERIJAL I DIJELOVI ZA TEK. I INVESTICIJSKO ODRŽAVANJE</t>
  </si>
  <si>
    <t>5=4/2*100</t>
  </si>
  <si>
    <t>6=4/3*100</t>
  </si>
  <si>
    <t xml:space="preserve">I. OPĆI DIO </t>
  </si>
  <si>
    <t xml:space="preserve">II. POSEBNI DIO </t>
  </si>
  <si>
    <t>RASHODI ZA ZAPOSLENE</t>
  </si>
  <si>
    <t>MATERIJALNI RASHODI</t>
  </si>
  <si>
    <t>FINANCIJSKI RASHODI</t>
  </si>
  <si>
    <t>NAKNADE GRAĐANIMA I KUĆANSTVIMA NA TEMELJU OSIG. I DR. NAKNADE</t>
  </si>
  <si>
    <t>OSTALE NAKNADE GRAĐANIMA IZ PRORAČUNA</t>
  </si>
  <si>
    <t>NAKNADE GRAĐANIMA U NARAVI</t>
  </si>
  <si>
    <t>Materijalni troškovi iznad standarda</t>
  </si>
  <si>
    <t>A230101</t>
  </si>
  <si>
    <t>NAKNADE GRAĐANIMA I KUĆANSTVIMA</t>
  </si>
  <si>
    <t>OSTALE NAKNADE GRAĐANIMA</t>
  </si>
  <si>
    <t>OSTALE NAKNADE GRAĐANIMA I KUĆANSTVIMA IZ PRORAČUNA</t>
  </si>
  <si>
    <t>TEKUĆE DONACIJE</t>
  </si>
  <si>
    <t>TEKUĆE DONACIJE U NARAVI</t>
  </si>
  <si>
    <t>NAKNADE TROŠKOVA ZAPOSLENI</t>
  </si>
  <si>
    <t>Program obrazovanja iznad standarda</t>
  </si>
  <si>
    <t>A230209</t>
  </si>
  <si>
    <t>Ministarstvo rada, mirovinskog sustava, obitelji i socijalne politike za proračunske korisnike</t>
  </si>
  <si>
    <t>OSTALI RASHODI</t>
  </si>
  <si>
    <t>Menstrualne higijenske potrepšTine</t>
  </si>
  <si>
    <t>Investicijsko održavanje SŠ- minimalni standard</t>
  </si>
  <si>
    <t>Kapitalna ulaganja u srednje škole</t>
  </si>
  <si>
    <t>K240417</t>
  </si>
  <si>
    <t>Projekt: Fotonaponske elektrane kod SŠ</t>
  </si>
  <si>
    <t>RASHODI ZA NABAVU NEPROIZVEDENE DUGOTRAJNE IMOVINE</t>
  </si>
  <si>
    <t>NEMATERIJALNA IMOVINA</t>
  </si>
  <si>
    <t>OSTALA PRAVA</t>
  </si>
  <si>
    <t>FZOEU za proračunske korisnike</t>
  </si>
  <si>
    <t>K240604</t>
  </si>
  <si>
    <t>Opremanje kabineta</t>
  </si>
  <si>
    <t>RASHODI ZA NABAVU PROIZVEDENE DUGOTRAJNE IMOVINE</t>
  </si>
  <si>
    <t xml:space="preserve">
Izvršenje 1.- 6. 2023. </t>
  </si>
  <si>
    <t xml:space="preserve">Izvršenje 1.-6. 2023. </t>
  </si>
  <si>
    <t>Tekuće donacije</t>
  </si>
  <si>
    <t>Tekuće donacije u naravi</t>
  </si>
  <si>
    <t xml:space="preserve">Ostvarenje 1.-6. 2023. </t>
  </si>
  <si>
    <t>OSTVARENJE/ IZVRŠENJE 1.-6. 2023</t>
  </si>
  <si>
    <t>IZVJEŠTAJ O IZVRŠENJU FINANCIJSKOG PLANA ZA 1.-6. 2024.G. PO ORGANIZACIJSKOJ,  IZVORIMA FINANCIRANJA I EKONOMSKOJ KLASIFIKACIJI</t>
  </si>
  <si>
    <t>Ostvarenje / izvršenje 1.-6. 2024.</t>
  </si>
  <si>
    <t>Izvorni plan 2024.</t>
  </si>
  <si>
    <t>Decentralizirana sredstva za kapitalno za srednje škole</t>
  </si>
  <si>
    <t>EU projekti u školstvu</t>
  </si>
  <si>
    <t>T921301</t>
  </si>
  <si>
    <t>ERASMUS+</t>
  </si>
  <si>
    <t>Prihodi za EU projekte iz ERASMUS+</t>
  </si>
  <si>
    <t xml:space="preserve">SITNI INVENTAR </t>
  </si>
  <si>
    <t>STRUČNA USAVRŠAVANJA</t>
  </si>
  <si>
    <t xml:space="preserve"> ENERGIJA</t>
  </si>
  <si>
    <t>OSTALE NAKNADE TROŠKOVA ZAPOSLENIMA</t>
  </si>
  <si>
    <t>IZVRŠENJE RASHODA I IZDATAKA ZA 1.-6.2024.G.</t>
  </si>
  <si>
    <t xml:space="preserve"> Izvorni plan 2024</t>
  </si>
  <si>
    <t xml:space="preserve">
Izvršenje 1.- 6. 2024. </t>
  </si>
  <si>
    <t xml:space="preserve">Izvršenje 1.-6. 2024. </t>
  </si>
  <si>
    <t xml:space="preserve">Izvorni plan 2024 </t>
  </si>
  <si>
    <t>Ministarstva i drž.ustanove za prorač.korisnike</t>
  </si>
  <si>
    <t>Gradovi i općine za proračunske korisnike</t>
  </si>
  <si>
    <t>Ostale naknade troškova zaposlenima</t>
  </si>
  <si>
    <t>OSTVARENJE PRIHODA I PRIMITAKA ZA 1.-6. 2024.G.</t>
  </si>
  <si>
    <t>Izvorni plan 2024</t>
  </si>
  <si>
    <t xml:space="preserve">Ostvarenje 1.-6. 2024. </t>
  </si>
  <si>
    <t xml:space="preserve"> Izvorni plan 2024 </t>
  </si>
  <si>
    <t>Ministarstva i državne ustanove za proračunske korisnike</t>
  </si>
  <si>
    <t>Ostale institucije za proračunske korisnike</t>
  </si>
  <si>
    <t xml:space="preserve">                                                 POLUGODIŠNJI IZVJEŠTAJ O IZVRŠENJU FINANCIJSKOG PLANA ZA 2024. GODINU</t>
  </si>
  <si>
    <t>IZVORNI PLAN 2024</t>
  </si>
  <si>
    <t>OSTVARENJE/ IZVRŠENJE 1.-6. 2024</t>
  </si>
  <si>
    <t>IZVJEŠTAJ O RASHODIMA PREMA FUNKCIJSKOJ KLASIFIKACIJI</t>
  </si>
  <si>
    <t>BROJČANA OZNAKA I NAZIV</t>
  </si>
  <si>
    <t>09 OBRAZOVANJE</t>
  </si>
  <si>
    <t>092  Srednjoškolsko obrazovanje</t>
  </si>
  <si>
    <t xml:space="preserve">Izvršenje 1.-6.- 2023. </t>
  </si>
  <si>
    <t xml:space="preserve">Izvršenje 1.- 6.-  2024. </t>
  </si>
  <si>
    <t>Brojčana oznaka i naziv</t>
  </si>
  <si>
    <t>Izvorni plan 2023.</t>
  </si>
  <si>
    <t>4(3/2*100)</t>
  </si>
  <si>
    <t>RKP 07690</t>
  </si>
  <si>
    <t>SREDNJA ŠKOLA BUZET</t>
  </si>
  <si>
    <t>IZVORI FINANCIRANJA UKUPNO</t>
  </si>
  <si>
    <t>Prihodi za posebne namjene</t>
  </si>
  <si>
    <t>Prihodi od nefinancijske imovine i nadoknade šteta s osnova osiguranja</t>
  </si>
  <si>
    <t>Namjenski primici</t>
  </si>
  <si>
    <t>KLASA: 011-03/24-02/01</t>
  </si>
  <si>
    <t>URBROJ: 2106-24-24-15</t>
  </si>
  <si>
    <t>U Buzetu, 25. srpnja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</si>
</sst>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5" formatCode="[$-1041A]#,##0.00;\-\ #,##0.00"/>
    <numFmt numFmtId="187" formatCode="#,##0.00_ ;\-#,##0.00\ "/>
    <numFmt numFmtId="192" formatCode="#,##0.00\ _k_n"/>
    <numFmt numFmtId="194" formatCode="[$-1041A]#,##0.00"/>
  </numFmts>
  <fonts count="20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rgb="FFFFE8B9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03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192" fontId="3" fillId="0" borderId="1" xfId="0" quotePrefix="1" applyNumberFormat="1" applyFont="1" applyFill="1" applyBorder="1" applyAlignment="1">
      <alignment horizontal="center" vertical="center" wrapText="1"/>
    </xf>
    <xf numFmtId="192" fontId="3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wrapText="1" readingOrder="1"/>
      <protection locked="0"/>
    </xf>
    <xf numFmtId="185" fontId="4" fillId="0" borderId="2" xfId="0" applyNumberFormat="1" applyFont="1" applyBorder="1" applyAlignment="1" applyProtection="1">
      <alignment wrapText="1" readingOrder="1"/>
      <protection locked="0"/>
    </xf>
    <xf numFmtId="192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 readingOrder="1"/>
      <protection locked="0"/>
    </xf>
    <xf numFmtId="0" fontId="1" fillId="0" borderId="1" xfId="0" applyFont="1" applyBorder="1" applyAlignment="1">
      <alignment wrapText="1" readingOrder="1"/>
    </xf>
    <xf numFmtId="185" fontId="1" fillId="0" borderId="2" xfId="0" applyNumberFormat="1" applyFont="1" applyBorder="1" applyAlignment="1" applyProtection="1">
      <alignment wrapText="1" readingOrder="1"/>
      <protection locked="0"/>
    </xf>
    <xf numFmtId="0" fontId="14" fillId="0" borderId="0" xfId="0" applyFont="1" applyBorder="1" applyAlignment="1">
      <alignment wrapText="1" readingOrder="1"/>
    </xf>
    <xf numFmtId="185" fontId="4" fillId="0" borderId="0" xfId="0" applyNumberFormat="1" applyFont="1" applyBorder="1" applyAlignment="1" applyProtection="1">
      <alignment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/>
    </xf>
    <xf numFmtId="185" fontId="1" fillId="0" borderId="3" xfId="0" applyNumberFormat="1" applyFont="1" applyBorder="1" applyAlignment="1" applyProtection="1">
      <alignment wrapText="1" readingOrder="1"/>
      <protection locked="0"/>
    </xf>
    <xf numFmtId="0" fontId="2" fillId="0" borderId="2" xfId="0" applyFont="1" applyBorder="1" applyAlignment="1" applyProtection="1">
      <alignment horizontal="center" wrapText="1" readingOrder="1"/>
      <protection locked="0"/>
    </xf>
    <xf numFmtId="192" fontId="1" fillId="0" borderId="1" xfId="0" applyNumberFormat="1" applyFont="1" applyFill="1" applyBorder="1" applyAlignment="1">
      <alignment horizontal="center" wrapText="1" readingOrder="1"/>
    </xf>
    <xf numFmtId="192" fontId="1" fillId="0" borderId="1" xfId="0" applyNumberFormat="1" applyFont="1" applyFill="1" applyBorder="1" applyAlignment="1">
      <alignment horizontal="center" readingOrder="1"/>
    </xf>
    <xf numFmtId="1" fontId="15" fillId="0" borderId="1" xfId="0" quotePrefix="1" applyNumberFormat="1" applyFont="1" applyFill="1" applyBorder="1" applyAlignment="1">
      <alignment horizontal="center" wrapText="1" readingOrder="1"/>
    </xf>
    <xf numFmtId="192" fontId="15" fillId="0" borderId="1" xfId="0" quotePrefix="1" applyNumberFormat="1" applyFont="1" applyFill="1" applyBorder="1" applyAlignment="1">
      <alignment horizontal="center" wrapText="1" readingOrder="1"/>
    </xf>
    <xf numFmtId="192" fontId="15" fillId="0" borderId="1" xfId="0" quotePrefix="1" applyNumberFormat="1" applyFont="1" applyFill="1" applyBorder="1" applyAlignment="1">
      <alignment horizontal="center" readingOrder="1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 wrapText="1"/>
    </xf>
    <xf numFmtId="192" fontId="1" fillId="0" borderId="0" xfId="0" applyNumberFormat="1" applyFont="1" applyFill="1" applyAlignment="1">
      <alignment horizontal="center" vertical="center" wrapText="1"/>
    </xf>
    <xf numFmtId="192" fontId="1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quotePrefix="1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vertical="center"/>
    </xf>
    <xf numFmtId="192" fontId="7" fillId="0" borderId="0" xfId="0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1" xfId="0" quotePrefix="1" applyNumberFormat="1" applyFont="1" applyFill="1" applyBorder="1" applyAlignment="1">
      <alignment horizontal="left" vertical="center"/>
    </xf>
    <xf numFmtId="3" fontId="7" fillId="0" borderId="0" xfId="0" quotePrefix="1" applyNumberFormat="1" applyFont="1" applyFill="1" applyAlignment="1">
      <alignment horizontal="left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4" fontId="7" fillId="0" borderId="1" xfId="0" quotePrefix="1" applyNumberFormat="1" applyFont="1" applyFill="1" applyBorder="1" applyAlignment="1">
      <alignment horizontal="right" vertical="center"/>
    </xf>
    <xf numFmtId="4" fontId="7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 wrapText="1"/>
    </xf>
    <xf numFmtId="192" fontId="3" fillId="0" borderId="0" xfId="0" applyNumberFormat="1" applyFont="1" applyFill="1" applyAlignment="1">
      <alignment horizontal="center" vertical="center"/>
    </xf>
    <xf numFmtId="4" fontId="7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192" fontId="7" fillId="3" borderId="1" xfId="0" applyNumberFormat="1" applyFont="1" applyFill="1" applyBorder="1" applyAlignment="1">
      <alignment horizontal="center" vertical="center" wrapText="1"/>
    </xf>
    <xf numFmtId="192" fontId="7" fillId="3" borderId="1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quotePrefix="1" applyNumberFormat="1" applyFont="1" applyFill="1" applyBorder="1" applyAlignment="1">
      <alignment horizontal="left" vertical="center"/>
    </xf>
    <xf numFmtId="3" fontId="7" fillId="3" borderId="1" xfId="0" quotePrefix="1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left" vertical="center"/>
    </xf>
    <xf numFmtId="3" fontId="7" fillId="3" borderId="7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4" fontId="7" fillId="3" borderId="1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2" fontId="3" fillId="0" borderId="1" xfId="0" quotePrefix="1" applyNumberFormat="1" applyFont="1" applyFill="1" applyBorder="1" applyAlignment="1">
      <alignment horizontal="center" vertical="center" wrapText="1" readingOrder="1"/>
    </xf>
    <xf numFmtId="192" fontId="3" fillId="0" borderId="1" xfId="0" quotePrefix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3" fontId="8" fillId="0" borderId="0" xfId="0" applyNumberFormat="1" applyFont="1" applyFill="1" applyAlignment="1">
      <alignment horizontal="center" vertical="center"/>
    </xf>
    <xf numFmtId="0" fontId="17" fillId="4" borderId="0" xfId="0" applyFont="1" applyFill="1" applyBorder="1" applyAlignment="1" applyProtection="1">
      <alignment vertical="top" wrapText="1" readingOrder="1"/>
      <protection locked="0"/>
    </xf>
    <xf numFmtId="185" fontId="10" fillId="0" borderId="2" xfId="0" applyNumberFormat="1" applyFont="1" applyBorder="1" applyAlignment="1" applyProtection="1">
      <alignment vertical="top" wrapText="1" readingOrder="1"/>
      <protection locked="0"/>
    </xf>
    <xf numFmtId="194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194" fontId="12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vertical="top" wrapText="1" readingOrder="1"/>
      <protection locked="0"/>
    </xf>
    <xf numFmtId="0" fontId="12" fillId="4" borderId="9" xfId="0" applyFont="1" applyFill="1" applyBorder="1" applyAlignment="1" applyProtection="1">
      <alignment vertical="top" wrapText="1" readingOrder="1"/>
      <protection locked="0"/>
    </xf>
    <xf numFmtId="0" fontId="0" fillId="5" borderId="10" xfId="0" applyFill="1" applyBorder="1" applyAlignment="1" applyProtection="1">
      <alignment vertical="top" wrapText="1"/>
      <protection locked="0"/>
    </xf>
    <xf numFmtId="0" fontId="12" fillId="4" borderId="10" xfId="0" applyFont="1" applyFill="1" applyBorder="1" applyAlignment="1" applyProtection="1">
      <alignment vertical="top" wrapText="1" readingOrder="1"/>
      <protection locked="0"/>
    </xf>
    <xf numFmtId="0" fontId="0" fillId="5" borderId="11" xfId="0" applyFill="1" applyBorder="1" applyAlignment="1" applyProtection="1">
      <alignment vertical="top" wrapText="1"/>
      <protection locked="0"/>
    </xf>
    <xf numFmtId="185" fontId="12" fillId="5" borderId="2" xfId="0" applyNumberFormat="1" applyFont="1" applyFill="1" applyBorder="1" applyAlignment="1" applyProtection="1">
      <alignment vertical="top" wrapText="1" readingOrder="1"/>
      <protection locked="0"/>
    </xf>
    <xf numFmtId="0" fontId="12" fillId="6" borderId="2" xfId="0" applyFont="1" applyFill="1" applyBorder="1" applyAlignment="1" applyProtection="1">
      <alignment horizontal="left" vertical="top" wrapText="1" readingOrder="1"/>
      <protection locked="0"/>
    </xf>
    <xf numFmtId="0" fontId="10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0" fillId="8" borderId="10" xfId="0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194" fontId="10" fillId="0" borderId="2" xfId="0" applyNumberFormat="1" applyFont="1" applyBorder="1" applyAlignment="1" applyProtection="1">
      <alignment vertical="top" wrapText="1" readingOrder="1"/>
      <protection locked="0"/>
    </xf>
    <xf numFmtId="0" fontId="12" fillId="7" borderId="2" xfId="0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2" fillId="7" borderId="12" xfId="0" applyFont="1" applyFill="1" applyBorder="1" applyAlignment="1" applyProtection="1">
      <alignment vertical="top" wrapText="1" readingOrder="1"/>
      <protection locked="0"/>
    </xf>
    <xf numFmtId="0" fontId="0" fillId="8" borderId="10" xfId="0" applyFill="1" applyBorder="1" applyAlignment="1" applyProtection="1">
      <alignment vertical="top" wrapText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" xfId="0" applyFont="1" applyFill="1" applyBorder="1" applyAlignment="1" applyProtection="1">
      <alignment horizontal="left" vertical="top" wrapText="1" readingOrder="1"/>
      <protection locked="0"/>
    </xf>
    <xf numFmtId="0" fontId="12" fillId="7" borderId="12" xfId="0" applyFont="1" applyFill="1" applyBorder="1" applyAlignment="1" applyProtection="1">
      <alignment horizontal="left" vertical="top" wrapText="1" readingOrder="1"/>
      <protection locked="0"/>
    </xf>
    <xf numFmtId="194" fontId="10" fillId="5" borderId="2" xfId="0" applyNumberFormat="1" applyFont="1" applyFill="1" applyBorder="1" applyAlignment="1" applyProtection="1">
      <alignment vertical="top" wrapText="1" readingOrder="1"/>
      <protection locked="0"/>
    </xf>
    <xf numFmtId="0" fontId="10" fillId="5" borderId="2" xfId="0" applyFont="1" applyFill="1" applyBorder="1" applyAlignment="1" applyProtection="1">
      <alignment horizontal="right" vertical="top" wrapText="1" readingOrder="1"/>
      <protection locked="0"/>
    </xf>
    <xf numFmtId="185" fontId="10" fillId="7" borderId="2" xfId="0" applyNumberFormat="1" applyFont="1" applyFill="1" applyBorder="1" applyAlignment="1" applyProtection="1">
      <alignment vertical="top" wrapText="1" readingOrder="1"/>
      <protection locked="0"/>
    </xf>
    <xf numFmtId="4" fontId="12" fillId="0" borderId="2" xfId="0" applyNumberFormat="1" applyFont="1" applyBorder="1" applyAlignment="1" applyProtection="1">
      <alignment vertical="top" wrapText="1" readingOrder="1"/>
      <protection locked="0"/>
    </xf>
    <xf numFmtId="185" fontId="11" fillId="4" borderId="2" xfId="0" applyNumberFormat="1" applyFont="1" applyFill="1" applyBorder="1" applyAlignment="1" applyProtection="1">
      <alignment vertical="top" wrapText="1" readingOrder="1"/>
      <protection locked="0"/>
    </xf>
    <xf numFmtId="185" fontId="11" fillId="0" borderId="2" xfId="0" applyNumberFormat="1" applyFont="1" applyBorder="1" applyAlignment="1" applyProtection="1">
      <alignment vertical="top" wrapText="1" readingOrder="1"/>
      <protection locked="0"/>
    </xf>
    <xf numFmtId="194" fontId="11" fillId="4" borderId="2" xfId="0" applyNumberFormat="1" applyFont="1" applyFill="1" applyBorder="1" applyAlignment="1" applyProtection="1">
      <alignment vertical="top" wrapText="1" readingOrder="1"/>
      <protection locked="0"/>
    </xf>
    <xf numFmtId="4" fontId="10" fillId="8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0" xfId="0" applyFont="1"/>
    <xf numFmtId="0" fontId="11" fillId="0" borderId="0" xfId="0" applyFont="1" applyBorder="1"/>
    <xf numFmtId="4" fontId="11" fillId="0" borderId="13" xfId="0" applyNumberFormat="1" applyFont="1" applyBorder="1" applyAlignment="1">
      <alignment horizontal="right" vertical="center"/>
    </xf>
    <xf numFmtId="0" fontId="1" fillId="0" borderId="0" xfId="0" applyFont="1"/>
    <xf numFmtId="1" fontId="12" fillId="9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10" borderId="2" xfId="0" applyFont="1" applyFill="1" applyBorder="1" applyAlignment="1" applyProtection="1">
      <alignment vertical="top" wrapText="1" readingOrder="1"/>
      <protection locked="0"/>
    </xf>
    <xf numFmtId="185" fontId="12" fillId="10" borderId="2" xfId="0" applyNumberFormat="1" applyFont="1" applyFill="1" applyBorder="1" applyAlignment="1" applyProtection="1">
      <alignment vertical="top" wrapText="1" readingOrder="1"/>
      <protection locked="0"/>
    </xf>
    <xf numFmtId="0" fontId="12" fillId="10" borderId="2" xfId="0" applyFont="1" applyFill="1" applyBorder="1" applyAlignment="1" applyProtection="1">
      <alignment horizontal="left" vertical="top" wrapText="1" readingOrder="1"/>
      <protection locked="0"/>
    </xf>
    <xf numFmtId="0" fontId="17" fillId="4" borderId="14" xfId="0" applyFont="1" applyFill="1" applyBorder="1" applyAlignment="1" applyProtection="1">
      <alignment vertical="top" wrapText="1" readingOrder="1"/>
      <protection locked="0"/>
    </xf>
    <xf numFmtId="0" fontId="17" fillId="4" borderId="15" xfId="0" applyFont="1" applyFill="1" applyBorder="1" applyAlignment="1" applyProtection="1">
      <alignment vertical="top" wrapText="1" readingOrder="1"/>
      <protection locked="0"/>
    </xf>
    <xf numFmtId="0" fontId="17" fillId="4" borderId="16" xfId="0" applyFont="1" applyFill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0" fillId="8" borderId="10" xfId="0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0" fillId="0" borderId="9" xfId="0" applyFont="1" applyBorder="1" applyAlignment="1" applyProtection="1">
      <alignment horizontal="right" vertical="top" wrapText="1" readingOrder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7" borderId="12" xfId="0" applyFont="1" applyFill="1" applyBorder="1" applyAlignment="1" applyProtection="1">
      <alignment horizontal="left"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0" fillId="7" borderId="9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194" fontId="10" fillId="0" borderId="10" xfId="0" applyNumberFormat="1" applyFont="1" applyBorder="1" applyAlignment="1" applyProtection="1">
      <alignment vertical="top" wrapText="1" readingOrder="1"/>
      <protection locked="0"/>
    </xf>
    <xf numFmtId="185" fontId="0" fillId="0" borderId="0" xfId="0" applyNumberFormat="1"/>
    <xf numFmtId="185" fontId="13" fillId="0" borderId="0" xfId="0" applyNumberFormat="1" applyFont="1"/>
    <xf numFmtId="0" fontId="12" fillId="11" borderId="2" xfId="0" applyFont="1" applyFill="1" applyBorder="1" applyAlignment="1" applyProtection="1">
      <alignment horizontal="left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vertical="top" wrapText="1" readingOrder="1"/>
      <protection locked="0"/>
    </xf>
    <xf numFmtId="0" fontId="12" fillId="11" borderId="2" xfId="0" applyFont="1" applyFill="1" applyBorder="1" applyAlignment="1" applyProtection="1">
      <alignment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17" xfId="0" applyFont="1" applyFill="1" applyBorder="1" applyAlignment="1" applyProtection="1">
      <alignment vertical="top" wrapText="1" readingOrder="1"/>
      <protection locked="0"/>
    </xf>
    <xf numFmtId="185" fontId="12" fillId="4" borderId="13" xfId="0" applyNumberFormat="1" applyFont="1" applyFill="1" applyBorder="1" applyAlignment="1" applyProtection="1">
      <alignment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4" fontId="10" fillId="8" borderId="17" xfId="0" applyNumberFormat="1" applyFont="1" applyFill="1" applyBorder="1" applyAlignment="1" applyProtection="1">
      <alignment horizontal="right" vertical="center" wrapText="1" readingOrder="1"/>
      <protection locked="0"/>
    </xf>
    <xf numFmtId="185" fontId="12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10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2" fontId="0" fillId="0" borderId="0" xfId="0" applyNumberFormat="1"/>
    <xf numFmtId="2" fontId="3" fillId="0" borderId="0" xfId="0" applyNumberFormat="1" applyFont="1"/>
    <xf numFmtId="0" fontId="10" fillId="7" borderId="9" xfId="0" applyFont="1" applyFill="1" applyBorder="1" applyAlignment="1" applyProtection="1">
      <alignment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0" fillId="8" borderId="10" xfId="0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0" fillId="7" borderId="9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3" fillId="8" borderId="10" xfId="0" applyFont="1" applyFill="1" applyBorder="1" applyAlignment="1">
      <alignment vertical="top" wrapText="1"/>
    </xf>
    <xf numFmtId="0" fontId="3" fillId="8" borderId="11" xfId="0" applyFont="1" applyFill="1" applyBorder="1" applyAlignment="1">
      <alignment vertical="top" wrapText="1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0" fillId="5" borderId="0" xfId="0" applyFill="1"/>
    <xf numFmtId="0" fontId="18" fillId="5" borderId="0" xfId="0" applyFont="1" applyFill="1"/>
    <xf numFmtId="194" fontId="10" fillId="0" borderId="9" xfId="0" applyNumberFormat="1" applyFont="1" applyBorder="1" applyAlignment="1" applyProtection="1">
      <alignment vertical="top" wrapText="1" readingOrder="1"/>
      <protection locked="0"/>
    </xf>
    <xf numFmtId="185" fontId="10" fillId="4" borderId="10" xfId="0" applyNumberFormat="1" applyFont="1" applyFill="1" applyBorder="1" applyAlignment="1" applyProtection="1">
      <alignment vertical="top" wrapText="1" readingOrder="1"/>
      <protection locked="0"/>
    </xf>
    <xf numFmtId="185" fontId="10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12" fillId="0" borderId="2" xfId="0" applyNumberFormat="1" applyFont="1" applyBorder="1" applyAlignment="1" applyProtection="1">
      <alignment horizontal="right" vertical="top" wrapText="1" readingOrder="1"/>
      <protection locked="0"/>
    </xf>
    <xf numFmtId="194" fontId="12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0" xfId="0" applyFont="1" applyAlignment="1">
      <alignment vertical="center"/>
    </xf>
    <xf numFmtId="185" fontId="10" fillId="7" borderId="2" xfId="0" applyNumberFormat="1" applyFont="1" applyFill="1" applyBorder="1" applyAlignment="1" applyProtection="1">
      <alignment horizontal="right" vertical="center" wrapText="1" readingOrder="1"/>
      <protection locked="0"/>
    </xf>
    <xf numFmtId="4" fontId="7" fillId="0" borderId="0" xfId="0" quotePrefix="1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3" fontId="1" fillId="0" borderId="0" xfId="0" applyNumberFormat="1" applyFont="1" applyFill="1" applyBorder="1"/>
    <xf numFmtId="185" fontId="12" fillId="6" borderId="2" xfId="0" applyNumberFormat="1" applyFont="1" applyFill="1" applyBorder="1" applyAlignment="1" applyProtection="1">
      <alignment vertical="top" wrapText="1" readingOrder="1"/>
      <protection locked="0"/>
    </xf>
    <xf numFmtId="185" fontId="10" fillId="6" borderId="2" xfId="0" applyNumberFormat="1" applyFont="1" applyFill="1" applyBorder="1" applyAlignment="1" applyProtection="1">
      <alignment vertical="top" wrapText="1" readingOrder="1"/>
      <protection locked="0"/>
    </xf>
    <xf numFmtId="185" fontId="12" fillId="6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4" borderId="11" xfId="0" applyFont="1" applyFill="1" applyBorder="1" applyAlignment="1" applyProtection="1">
      <alignment vertical="top" wrapText="1" readingOrder="1"/>
      <protection locked="0"/>
    </xf>
    <xf numFmtId="0" fontId="12" fillId="4" borderId="2" xfId="0" applyFont="1" applyFill="1" applyBorder="1" applyAlignment="1" applyProtection="1">
      <alignment horizontal="left" vertical="top" wrapText="1" readingOrder="1"/>
      <protection locked="0"/>
    </xf>
    <xf numFmtId="0" fontId="12" fillId="4" borderId="9" xfId="0" applyNumberFormat="1" applyFont="1" applyFill="1" applyBorder="1" applyAlignment="1" applyProtection="1">
      <alignment vertical="top" wrapText="1" readingOrder="1"/>
      <protection locked="0"/>
    </xf>
    <xf numFmtId="0" fontId="12" fillId="4" borderId="10" xfId="0" applyNumberFormat="1" applyFont="1" applyFill="1" applyBorder="1" applyAlignment="1" applyProtection="1">
      <alignment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0" fillId="7" borderId="9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185" fontId="12" fillId="0" borderId="11" xfId="0" applyNumberFormat="1" applyFont="1" applyBorder="1" applyAlignment="1" applyProtection="1">
      <alignment horizontal="right" vertical="top" wrapText="1" readingOrder="1"/>
      <protection locked="0"/>
    </xf>
    <xf numFmtId="0" fontId="10" fillId="7" borderId="1" xfId="0" applyFont="1" applyFill="1" applyBorder="1" applyAlignment="1" applyProtection="1">
      <alignment horizontal="left" vertical="top" wrapText="1" readingOrder="1"/>
      <protection locked="0"/>
    </xf>
    <xf numFmtId="194" fontId="10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4" fontId="0" fillId="0" borderId="0" xfId="0" applyNumberFormat="1"/>
    <xf numFmtId="187" fontId="0" fillId="0" borderId="0" xfId="0" applyNumberFormat="1"/>
    <xf numFmtId="3" fontId="7" fillId="0" borderId="1" xfId="0" quotePrefix="1" applyNumberFormat="1" applyFont="1" applyFill="1" applyBorder="1" applyAlignment="1">
      <alignment horizontal="left" vertical="center" wrapText="1" shrinkToFit="1"/>
    </xf>
    <xf numFmtId="3" fontId="7" fillId="0" borderId="18" xfId="0" quotePrefix="1" applyNumberFormat="1" applyFont="1" applyFill="1" applyBorder="1" applyAlignment="1">
      <alignment horizontal="left" vertical="center"/>
    </xf>
    <xf numFmtId="3" fontId="7" fillId="0" borderId="18" xfId="0" quotePrefix="1" applyNumberFormat="1" applyFont="1" applyFill="1" applyBorder="1" applyAlignment="1">
      <alignment horizontal="center" vertical="center"/>
    </xf>
    <xf numFmtId="4" fontId="7" fillId="0" borderId="18" xfId="0" quotePrefix="1" applyNumberFormat="1" applyFont="1" applyFill="1" applyBorder="1" applyAlignment="1">
      <alignment horizontal="right" vertical="center"/>
    </xf>
    <xf numFmtId="192" fontId="7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192" fontId="3" fillId="0" borderId="1" xfId="0" quotePrefix="1" applyNumberFormat="1" applyFont="1" applyBorder="1" applyAlignment="1">
      <alignment horizontal="center" vertical="center" wrapText="1"/>
    </xf>
    <xf numFmtId="192" fontId="3" fillId="0" borderId="1" xfId="0" quotePrefix="1" applyNumberFormat="1" applyFont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4" fontId="6" fillId="12" borderId="1" xfId="0" applyNumberFormat="1" applyFont="1" applyFill="1" applyBorder="1" applyAlignment="1">
      <alignment horizontal="right"/>
    </xf>
    <xf numFmtId="4" fontId="3" fillId="12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right"/>
    </xf>
    <xf numFmtId="4" fontId="1" fillId="0" borderId="1" xfId="0" applyNumberFormat="1" applyFont="1" applyBorder="1"/>
    <xf numFmtId="0" fontId="1" fillId="5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3" fillId="4" borderId="0" xfId="0" applyFont="1" applyFill="1" applyAlignment="1" applyProtection="1">
      <alignment horizontal="center" vertical="top" wrapText="1" readingOrder="1"/>
      <protection locked="0"/>
    </xf>
    <xf numFmtId="185" fontId="10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12" fillId="7" borderId="19" xfId="0" applyFont="1" applyFill="1" applyBorder="1" applyAlignment="1" applyProtection="1">
      <alignment vertical="top" wrapText="1" readingOrder="1"/>
      <protection locked="0"/>
    </xf>
    <xf numFmtId="0" fontId="10" fillId="5" borderId="9" xfId="0" applyFont="1" applyFill="1" applyBorder="1" applyAlignment="1" applyProtection="1">
      <alignment horizontal="right" vertical="top" wrapText="1" readingOrder="1"/>
      <protection locked="0"/>
    </xf>
    <xf numFmtId="0" fontId="10" fillId="5" borderId="10" xfId="0" applyFont="1" applyFill="1" applyBorder="1" applyAlignment="1" applyProtection="1">
      <alignment horizontal="right" vertical="top" wrapText="1" readingOrder="1"/>
      <protection locked="0"/>
    </xf>
    <xf numFmtId="0" fontId="10" fillId="5" borderId="11" xfId="0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Border="1"/>
    <xf numFmtId="0" fontId="0" fillId="0" borderId="20" xfId="0" applyBorder="1"/>
    <xf numFmtId="185" fontId="12" fillId="4" borderId="20" xfId="0" applyNumberFormat="1" applyFont="1" applyFill="1" applyBorder="1" applyAlignment="1" applyProtection="1">
      <alignment horizontal="center" vertical="top" wrapText="1" readingOrder="1"/>
      <protection locked="0"/>
    </xf>
    <xf numFmtId="0" fontId="10" fillId="10" borderId="2" xfId="0" applyFont="1" applyFill="1" applyBorder="1" applyAlignment="1" applyProtection="1">
      <alignment horizontal="center" vertical="center" wrapText="1" readingOrder="1"/>
      <protection locked="0"/>
    </xf>
    <xf numFmtId="4" fontId="10" fillId="9" borderId="11" xfId="0" applyNumberFormat="1" applyFont="1" applyFill="1" applyBorder="1" applyAlignment="1" applyProtection="1">
      <alignment horizontal="right" vertical="top" wrapText="1" readingOrder="1"/>
      <protection locked="0"/>
    </xf>
    <xf numFmtId="4" fontId="10" fillId="9" borderId="2" xfId="0" applyNumberFormat="1" applyFont="1" applyFill="1" applyBorder="1" applyAlignment="1" applyProtection="1">
      <alignment horizontal="right" vertical="top" wrapText="1" readingOrder="1"/>
      <protection locked="0"/>
    </xf>
    <xf numFmtId="4" fontId="12" fillId="9" borderId="11" xfId="0" applyNumberFormat="1" applyFont="1" applyFill="1" applyBorder="1" applyAlignment="1" applyProtection="1">
      <alignment horizontal="right" vertical="top" wrapText="1" readingOrder="1"/>
      <protection locked="0"/>
    </xf>
    <xf numFmtId="4" fontId="12" fillId="9" borderId="2" xfId="0" applyNumberFormat="1" applyFont="1" applyFill="1" applyBorder="1" applyAlignment="1" applyProtection="1">
      <alignment horizontal="right" vertical="top" wrapText="1" readingOrder="1"/>
      <protection locked="0"/>
    </xf>
    <xf numFmtId="4" fontId="12" fillId="4" borderId="11" xfId="0" applyNumberFormat="1" applyFont="1" applyFill="1" applyBorder="1" applyAlignment="1" applyProtection="1">
      <alignment horizontal="right" vertical="top" wrapText="1" readingOrder="1"/>
      <protection locked="0"/>
    </xf>
    <xf numFmtId="4" fontId="12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" fontId="12" fillId="4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13" fillId="5" borderId="21" xfId="0" applyFont="1" applyFill="1" applyBorder="1" applyAlignment="1">
      <alignment horizontal="center" vertical="top" wrapText="1" readingOrder="1"/>
    </xf>
    <xf numFmtId="0" fontId="13" fillId="5" borderId="8" xfId="0" applyFont="1" applyFill="1" applyBorder="1" applyAlignment="1">
      <alignment horizontal="center" vertical="top" wrapText="1" readingOrder="1"/>
    </xf>
    <xf numFmtId="185" fontId="10" fillId="9" borderId="2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 applyBorder="1"/>
    <xf numFmtId="0" fontId="3" fillId="0" borderId="0" xfId="0" applyFont="1" applyBorder="1" applyAlignment="1" applyProtection="1">
      <alignment horizontal="left" wrapText="1" readingOrder="1"/>
      <protection locked="0"/>
    </xf>
    <xf numFmtId="0" fontId="3" fillId="0" borderId="22" xfId="0" applyFont="1" applyBorder="1" applyAlignment="1" applyProtection="1">
      <alignment horizontal="left" wrapText="1" readingOrder="1"/>
      <protection locked="0"/>
    </xf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4" fillId="0" borderId="14" xfId="0" applyFont="1" applyBorder="1" applyAlignment="1" applyProtection="1">
      <alignment vertical="top" wrapText="1" readingOrder="1"/>
      <protection locked="0"/>
    </xf>
    <xf numFmtId="0" fontId="4" fillId="0" borderId="15" xfId="0" applyFont="1" applyBorder="1" applyAlignment="1" applyProtection="1">
      <alignment vertical="top" wrapText="1" readingOrder="1"/>
      <protection locked="0"/>
    </xf>
    <xf numFmtId="0" fontId="17" fillId="4" borderId="14" xfId="0" applyFont="1" applyFill="1" applyBorder="1" applyAlignment="1" applyProtection="1">
      <alignment vertical="top" wrapText="1" readingOrder="1"/>
      <protection locked="0"/>
    </xf>
    <xf numFmtId="0" fontId="17" fillId="4" borderId="15" xfId="0" applyFont="1" applyFill="1" applyBorder="1" applyAlignment="1" applyProtection="1">
      <alignment vertical="top" wrapText="1" readingOrder="1"/>
      <protection locked="0"/>
    </xf>
    <xf numFmtId="0" fontId="17" fillId="4" borderId="16" xfId="0" applyFont="1" applyFill="1" applyBorder="1" applyAlignment="1" applyProtection="1">
      <alignment vertical="top" wrapText="1" readingOrder="1"/>
      <protection locked="0"/>
    </xf>
    <xf numFmtId="0" fontId="6" fillId="0" borderId="22" xfId="0" applyFont="1" applyBorder="1" applyAlignment="1" applyProtection="1">
      <alignment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8" xfId="0" quotePrefix="1" applyNumberFormat="1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vertical="center"/>
    </xf>
    <xf numFmtId="1" fontId="3" fillId="0" borderId="4" xfId="0" quotePrefix="1" applyNumberFormat="1" applyFont="1" applyFill="1" applyBorder="1" applyAlignment="1">
      <alignment horizontal="center" vertical="center" wrapText="1"/>
    </xf>
    <xf numFmtId="1" fontId="3" fillId="0" borderId="8" xfId="0" quotePrefix="1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12" fillId="7" borderId="9" xfId="0" applyFont="1" applyFill="1" applyBorder="1" applyAlignment="1" applyProtection="1">
      <alignment vertical="top" wrapText="1" readingOrder="1"/>
      <protection locked="0"/>
    </xf>
    <xf numFmtId="0" fontId="1" fillId="0" borderId="10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 readingOrder="1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0" fillId="0" borderId="10" xfId="0" applyBorder="1" applyAlignment="1">
      <alignment vertical="top" wrapText="1" readingOrder="1"/>
    </xf>
    <xf numFmtId="0" fontId="0" fillId="0" borderId="11" xfId="0" applyBorder="1" applyAlignment="1">
      <alignment vertical="top" wrapText="1" readingOrder="1"/>
    </xf>
    <xf numFmtId="0" fontId="10" fillId="7" borderId="9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2" fillId="11" borderId="9" xfId="0" applyFont="1" applyFill="1" applyBorder="1" applyAlignment="1" applyProtection="1">
      <alignment vertical="top" wrapText="1" readingOrder="1"/>
      <protection locked="0"/>
    </xf>
    <xf numFmtId="0" fontId="12" fillId="11" borderId="10" xfId="0" applyFont="1" applyFill="1" applyBorder="1" applyAlignment="1" applyProtection="1">
      <alignment vertical="top" wrapText="1" readingOrder="1"/>
      <protection locked="0"/>
    </xf>
    <xf numFmtId="0" fontId="12" fillId="11" borderId="11" xfId="0" applyFont="1" applyFill="1" applyBorder="1" applyAlignment="1" applyProtection="1">
      <alignment vertical="top" wrapText="1" readingOrder="1"/>
      <protection locked="0"/>
    </xf>
    <xf numFmtId="0" fontId="10" fillId="8" borderId="9" xfId="0" applyFont="1" applyFill="1" applyBorder="1" applyAlignment="1" applyProtection="1">
      <alignment horizontal="right" vertical="top" wrapText="1" readingOrder="1"/>
      <protection locked="0"/>
    </xf>
    <xf numFmtId="0" fontId="10" fillId="8" borderId="10" xfId="0" applyFont="1" applyFill="1" applyBorder="1" applyAlignment="1" applyProtection="1">
      <alignment horizontal="right" vertical="top" wrapText="1" readingOrder="1"/>
      <protection locked="0"/>
    </xf>
    <xf numFmtId="0" fontId="10" fillId="8" borderId="11" xfId="0" applyFont="1" applyFill="1" applyBorder="1" applyAlignment="1" applyProtection="1">
      <alignment horizontal="right" vertical="top" wrapText="1" readingOrder="1"/>
      <protection locked="0"/>
    </xf>
    <xf numFmtId="0" fontId="10" fillId="0" borderId="9" xfId="0" applyFont="1" applyBorder="1" applyAlignment="1" applyProtection="1">
      <alignment horizontal="right" vertical="top" wrapText="1" readingOrder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2" fillId="10" borderId="9" xfId="0" applyFont="1" applyFill="1" applyBorder="1" applyAlignment="1" applyProtection="1">
      <alignment vertical="top" wrapText="1" readingOrder="1"/>
      <protection locked="0"/>
    </xf>
    <xf numFmtId="0" fontId="12" fillId="10" borderId="10" xfId="0" applyFont="1" applyFill="1" applyBorder="1" applyAlignment="1" applyProtection="1">
      <alignment vertical="top" wrapText="1" readingOrder="1"/>
      <protection locked="0"/>
    </xf>
    <xf numFmtId="0" fontId="12" fillId="10" borderId="11" xfId="0" applyFont="1" applyFill="1" applyBorder="1" applyAlignment="1" applyProtection="1">
      <alignment vertical="top" wrapText="1" readingOrder="1"/>
      <protection locked="0"/>
    </xf>
    <xf numFmtId="0" fontId="12" fillId="7" borderId="34" xfId="0" applyFont="1" applyFill="1" applyBorder="1" applyAlignment="1" applyProtection="1">
      <alignment horizontal="left" vertical="top" wrapText="1" readingOrder="1"/>
      <protection locked="0"/>
    </xf>
    <xf numFmtId="0" fontId="12" fillId="7" borderId="35" xfId="0" applyFont="1" applyFill="1" applyBorder="1" applyAlignment="1" applyProtection="1">
      <alignment horizontal="left" vertical="top" wrapText="1" readingOrder="1"/>
      <protection locked="0"/>
    </xf>
    <xf numFmtId="0" fontId="12" fillId="7" borderId="36" xfId="0" applyFont="1" applyFill="1" applyBorder="1" applyAlignment="1" applyProtection="1">
      <alignment horizontal="left" vertical="top" wrapText="1" readingOrder="1"/>
      <protection locked="0"/>
    </xf>
    <xf numFmtId="0" fontId="10" fillId="8" borderId="22" xfId="0" applyFont="1" applyFill="1" applyBorder="1" applyAlignment="1" applyProtection="1">
      <alignment horizontal="right" vertical="top" wrapText="1" readingOrder="1"/>
      <protection locked="0"/>
    </xf>
    <xf numFmtId="0" fontId="10" fillId="8" borderId="3" xfId="0" applyFont="1" applyFill="1" applyBorder="1" applyAlignment="1" applyProtection="1">
      <alignment horizontal="right" vertical="top" wrapText="1" readingOrder="1"/>
      <protection locked="0"/>
    </xf>
    <xf numFmtId="0" fontId="12" fillId="6" borderId="9" xfId="0" applyFont="1" applyFill="1" applyBorder="1" applyAlignment="1" applyProtection="1">
      <alignment vertical="top" wrapText="1" readingOrder="1"/>
      <protection locked="0"/>
    </xf>
    <xf numFmtId="0" fontId="12" fillId="6" borderId="10" xfId="0" applyFont="1" applyFill="1" applyBorder="1" applyAlignment="1" applyProtection="1">
      <alignment vertical="top" wrapText="1" readingOrder="1"/>
      <protection locked="0"/>
    </xf>
    <xf numFmtId="0" fontId="12" fillId="6" borderId="11" xfId="0" applyFont="1" applyFill="1" applyBorder="1" applyAlignment="1" applyProtection="1">
      <alignment vertical="top" wrapText="1" readingOrder="1"/>
      <protection locked="0"/>
    </xf>
    <xf numFmtId="0" fontId="10" fillId="7" borderId="1" xfId="0" applyFont="1" applyFill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>
      <alignment horizontal="left" vertical="top" wrapText="1" readingOrder="1"/>
    </xf>
    <xf numFmtId="0" fontId="12" fillId="7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1" xfId="0" applyFont="1" applyBorder="1" applyAlignment="1">
      <alignment horizontal="left" vertical="top" wrapText="1" readingOrder="1"/>
    </xf>
    <xf numFmtId="0" fontId="10" fillId="5" borderId="9" xfId="0" applyFont="1" applyFill="1" applyBorder="1" applyAlignment="1" applyProtection="1">
      <alignment horizontal="right" vertical="top" wrapText="1" readingOrder="1"/>
      <protection locked="0"/>
    </xf>
    <xf numFmtId="0" fontId="10" fillId="5" borderId="10" xfId="0" applyFont="1" applyFill="1" applyBorder="1" applyAlignment="1" applyProtection="1">
      <alignment horizontal="right" vertical="top" wrapText="1" readingOrder="1"/>
      <protection locked="0"/>
    </xf>
    <xf numFmtId="0" fontId="10" fillId="5" borderId="11" xfId="0" applyFont="1" applyFill="1" applyBorder="1" applyAlignment="1" applyProtection="1">
      <alignment horizontal="right" vertical="top" wrapText="1" readingOrder="1"/>
      <protection locked="0"/>
    </xf>
    <xf numFmtId="0" fontId="12" fillId="7" borderId="9" xfId="0" applyFont="1" applyFill="1" applyBorder="1" applyAlignment="1" applyProtection="1">
      <alignment horizontal="left" vertical="top" wrapText="1" readingOrder="1"/>
      <protection locked="0"/>
    </xf>
    <xf numFmtId="0" fontId="12" fillId="7" borderId="10" xfId="0" applyFont="1" applyFill="1" applyBorder="1" applyAlignment="1" applyProtection="1">
      <alignment horizontal="left" vertical="top" wrapText="1" readingOrder="1"/>
      <protection locked="0"/>
    </xf>
    <xf numFmtId="0" fontId="12" fillId="7" borderId="11" xfId="0" applyFont="1" applyFill="1" applyBorder="1" applyAlignment="1" applyProtection="1">
      <alignment horizontal="left" vertical="top" wrapText="1" readingOrder="1"/>
      <protection locked="0"/>
    </xf>
    <xf numFmtId="0" fontId="0" fillId="8" borderId="10" xfId="0" applyFill="1" applyBorder="1" applyAlignment="1" applyProtection="1">
      <alignment vertical="top" wrapText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13" fillId="0" borderId="10" xfId="0" applyFont="1" applyBorder="1" applyAlignment="1">
      <alignment vertical="top" wrapText="1" readingOrder="1"/>
    </xf>
    <xf numFmtId="0" fontId="13" fillId="0" borderId="11" xfId="0" applyFont="1" applyBorder="1" applyAlignment="1">
      <alignment vertical="top" wrapText="1" readingOrder="1"/>
    </xf>
    <xf numFmtId="0" fontId="3" fillId="0" borderId="10" xfId="0" applyFont="1" applyBorder="1" applyAlignment="1">
      <alignment vertical="top" wrapText="1" readingOrder="1"/>
    </xf>
    <xf numFmtId="0" fontId="3" fillId="0" borderId="11" xfId="0" applyFont="1" applyBorder="1" applyAlignment="1">
      <alignment vertical="top" wrapText="1" readingOrder="1"/>
    </xf>
    <xf numFmtId="0" fontId="10" fillId="8" borderId="30" xfId="0" applyFont="1" applyFill="1" applyBorder="1" applyAlignment="1" applyProtection="1">
      <alignment horizontal="right" vertical="top" wrapText="1" readingOrder="1"/>
      <protection locked="0"/>
    </xf>
    <xf numFmtId="0" fontId="12" fillId="7" borderId="9" xfId="0" applyNumberFormat="1" applyFont="1" applyFill="1" applyBorder="1" applyAlignment="1" applyProtection="1">
      <alignment vertical="top" wrapText="1" readingOrder="1"/>
      <protection locked="0"/>
    </xf>
    <xf numFmtId="0" fontId="12" fillId="7" borderId="10" xfId="0" applyNumberFormat="1" applyFont="1" applyFill="1" applyBorder="1" applyAlignment="1" applyProtection="1">
      <alignment vertical="top" wrapText="1" readingOrder="1"/>
      <protection locked="0"/>
    </xf>
    <xf numFmtId="0" fontId="12" fillId="7" borderId="33" xfId="0" applyNumberFormat="1" applyFont="1" applyFill="1" applyBorder="1" applyAlignment="1" applyProtection="1">
      <alignment vertical="top" wrapText="1" readingOrder="1"/>
      <protection locked="0"/>
    </xf>
    <xf numFmtId="2" fontId="6" fillId="7" borderId="31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7" borderId="9" xfId="0" applyFont="1" applyFill="1" applyBorder="1" applyAlignment="1" applyProtection="1">
      <alignment horizontal="left" vertical="top" wrapText="1" readingOrder="1"/>
      <protection locked="0"/>
    </xf>
    <xf numFmtId="0" fontId="10" fillId="7" borderId="10" xfId="0" applyFont="1" applyFill="1" applyBorder="1" applyAlignment="1" applyProtection="1">
      <alignment horizontal="left" vertical="top" wrapText="1" readingOrder="1"/>
      <protection locked="0"/>
    </xf>
    <xf numFmtId="0" fontId="10" fillId="7" borderId="11" xfId="0" applyFont="1" applyFill="1" applyBorder="1" applyAlignment="1" applyProtection="1">
      <alignment horizontal="left" vertical="top" wrapText="1" readingOrder="1"/>
      <protection locked="0"/>
    </xf>
    <xf numFmtId="0" fontId="10" fillId="0" borderId="22" xfId="0" applyFont="1" applyBorder="1" applyAlignment="1" applyProtection="1">
      <alignment horizontal="right" vertical="top" wrapText="1" readingOrder="1"/>
      <protection locked="0"/>
    </xf>
    <xf numFmtId="0" fontId="0" fillId="8" borderId="10" xfId="0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3" fillId="4" borderId="0" xfId="0" applyFont="1" applyFill="1" applyAlignment="1" applyProtection="1">
      <alignment horizontal="center" vertical="top" wrapText="1" readingOrder="1"/>
      <protection locked="0"/>
    </xf>
    <xf numFmtId="0" fontId="12" fillId="7" borderId="29" xfId="0" applyFont="1" applyFill="1" applyBorder="1" applyAlignment="1" applyProtection="1">
      <alignment vertical="top" wrapText="1" readingOrder="1"/>
      <protection locked="0"/>
    </xf>
    <xf numFmtId="0" fontId="10" fillId="10" borderId="24" xfId="0" applyFont="1" applyFill="1" applyBorder="1" applyAlignment="1" applyProtection="1">
      <alignment horizontal="center" vertical="center" wrapText="1" readingOrder="1"/>
      <protection locked="0"/>
    </xf>
    <xf numFmtId="0" fontId="10" fillId="10" borderId="25" xfId="0" applyFont="1" applyFill="1" applyBorder="1" applyAlignment="1" applyProtection="1">
      <alignment horizontal="center" vertical="center" wrapText="1" readingOrder="1"/>
      <protection locked="0"/>
    </xf>
    <xf numFmtId="0" fontId="10" fillId="10" borderId="26" xfId="0" applyFont="1" applyFill="1" applyBorder="1" applyAlignment="1" applyProtection="1">
      <alignment horizontal="center" vertical="center" wrapText="1" readingOrder="1"/>
      <protection locked="0"/>
    </xf>
    <xf numFmtId="1" fontId="12" fillId="9" borderId="27" xfId="0" applyNumberFormat="1" applyFont="1" applyFill="1" applyBorder="1" applyAlignment="1" applyProtection="1">
      <alignment horizontal="center" vertical="top" wrapText="1" readingOrder="1"/>
      <protection locked="0"/>
    </xf>
    <xf numFmtId="1" fontId="12" fillId="9" borderId="13" xfId="0" applyNumberFormat="1" applyFont="1" applyFill="1" applyBorder="1" applyAlignment="1" applyProtection="1">
      <alignment horizontal="center" vertical="top" wrapText="1" readingOrder="1"/>
      <protection locked="0"/>
    </xf>
    <xf numFmtId="1" fontId="0" fillId="0" borderId="13" xfId="0" applyNumberFormat="1" applyBorder="1" applyAlignment="1">
      <alignment horizontal="center" vertical="top" wrapText="1" readingOrder="1"/>
    </xf>
    <xf numFmtId="1" fontId="0" fillId="0" borderId="28" xfId="0" applyNumberFormat="1" applyBorder="1" applyAlignment="1">
      <alignment horizontal="center" vertical="top" wrapText="1" readingOrder="1"/>
    </xf>
    <xf numFmtId="1" fontId="10" fillId="9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21" xfId="0" applyFont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1" fontId="5" fillId="13" borderId="4" xfId="0" applyNumberFormat="1" applyFont="1" applyFill="1" applyBorder="1" applyAlignment="1">
      <alignment horizontal="center" vertical="top" wrapText="1" readingOrder="1"/>
    </xf>
    <xf numFmtId="0" fontId="5" fillId="13" borderId="21" xfId="0" applyFont="1" applyFill="1" applyBorder="1" applyAlignment="1">
      <alignment horizontal="center" vertical="top" wrapText="1" readingOrder="1"/>
    </xf>
    <xf numFmtId="0" fontId="5" fillId="13" borderId="8" xfId="0" applyFont="1" applyFill="1" applyBorder="1" applyAlignment="1">
      <alignment horizontal="center" vertical="top" wrapText="1" readingOrder="1"/>
    </xf>
    <xf numFmtId="1" fontId="12" fillId="9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21" xfId="0" applyBorder="1" applyAlignment="1">
      <alignment horizontal="center" vertical="top" wrapText="1" readingOrder="1"/>
    </xf>
    <xf numFmtId="0" fontId="0" fillId="0" borderId="8" xfId="0" applyBorder="1" applyAlignment="1">
      <alignment horizontal="center" vertical="top" wrapText="1" readingOrder="1"/>
    </xf>
    <xf numFmtId="1" fontId="12" fillId="4" borderId="4" xfId="0" applyNumberFormat="1" applyFont="1" applyFill="1" applyBorder="1" applyAlignment="1" applyProtection="1">
      <alignment horizontal="center" vertical="top" wrapText="1" readingOrder="1"/>
      <protection locked="0"/>
    </xf>
    <xf numFmtId="0" fontId="13" fillId="5" borderId="21" xfId="0" applyFont="1" applyFill="1" applyBorder="1" applyAlignment="1">
      <alignment horizontal="center" vertical="top" wrapText="1" readingOrder="1"/>
    </xf>
    <xf numFmtId="0" fontId="13" fillId="5" borderId="8" xfId="0" applyFont="1" applyFill="1" applyBorder="1" applyAlignment="1">
      <alignment horizontal="center" vertical="top" wrapText="1" readingOrder="1"/>
    </xf>
    <xf numFmtId="0" fontId="13" fillId="5" borderId="4" xfId="0" applyFont="1" applyFill="1" applyBorder="1" applyAlignment="1">
      <alignment horizontal="left" vertical="top" wrapText="1" readingOrder="1"/>
    </xf>
    <xf numFmtId="0" fontId="13" fillId="5" borderId="21" xfId="0" applyFont="1" applyFill="1" applyBorder="1" applyAlignment="1">
      <alignment horizontal="left" vertical="top" wrapText="1" readingOrder="1"/>
    </xf>
    <xf numFmtId="0" fontId="13" fillId="5" borderId="8" xfId="0" applyFont="1" applyFill="1" applyBorder="1" applyAlignment="1">
      <alignment horizontal="left" vertical="top" wrapText="1" readingOrder="1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0" fillId="0" borderId="21" xfId="0" applyBorder="1" applyAlignment="1">
      <alignment horizontal="left" vertical="top" wrapText="1" readingOrder="1"/>
    </xf>
    <xf numFmtId="0" fontId="0" fillId="0" borderId="8" xfId="0" applyBorder="1" applyAlignment="1">
      <alignment horizontal="left" vertical="top" wrapText="1" readingOrder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opLeftCell="A22" zoomScaleNormal="100" workbookViewId="0">
      <selection activeCell="A7" sqref="A7:F7"/>
    </sheetView>
  </sheetViews>
  <sheetFormatPr defaultRowHeight="12.75" x14ac:dyDescent="0.2"/>
  <cols>
    <col min="1" max="1" width="33.42578125" style="4" customWidth="1"/>
    <col min="2" max="3" width="15.42578125" style="4" bestFit="1" customWidth="1"/>
    <col min="4" max="4" width="15.28515625" style="4" customWidth="1"/>
    <col min="5" max="5" width="13.140625" style="4" customWidth="1"/>
    <col min="6" max="6" width="25.7109375" style="4" customWidth="1"/>
    <col min="7" max="16384" width="9.140625" style="4"/>
  </cols>
  <sheetData>
    <row r="1" spans="1:11" customFormat="1" ht="16.899999999999999" customHeight="1" x14ac:dyDescent="0.2">
      <c r="A1" s="148" t="s">
        <v>274</v>
      </c>
      <c r="B1" s="153"/>
      <c r="C1" s="154"/>
      <c r="D1" s="154"/>
      <c r="E1" s="154"/>
      <c r="F1" s="155"/>
      <c r="G1" s="297"/>
      <c r="H1" s="298"/>
      <c r="I1" s="298"/>
      <c r="J1" s="298"/>
      <c r="K1" s="298"/>
    </row>
    <row r="2" spans="1:11" customFormat="1" ht="16.899999999999999" customHeight="1" x14ac:dyDescent="0.2">
      <c r="A2" s="148" t="s">
        <v>273</v>
      </c>
      <c r="B2" s="299"/>
      <c r="C2" s="300"/>
      <c r="D2" s="300"/>
      <c r="E2" s="300"/>
      <c r="F2" s="301"/>
      <c r="G2" s="297"/>
      <c r="H2" s="298"/>
      <c r="I2" s="298"/>
      <c r="J2" s="298"/>
      <c r="K2" s="298"/>
    </row>
    <row r="3" spans="1:11" customFormat="1" ht="16.899999999999999" customHeight="1" x14ac:dyDescent="0.2">
      <c r="A3" s="148"/>
      <c r="B3" s="109"/>
      <c r="C3" s="109"/>
      <c r="D3" s="109"/>
      <c r="E3" s="109"/>
      <c r="F3" s="109"/>
      <c r="G3" s="156"/>
      <c r="H3" s="156"/>
      <c r="I3" s="156"/>
      <c r="J3" s="156"/>
      <c r="K3" s="156"/>
    </row>
    <row r="4" spans="1:11" x14ac:dyDescent="0.2">
      <c r="A4" s="295" t="s">
        <v>360</v>
      </c>
      <c r="B4" s="295"/>
      <c r="C4" s="295"/>
      <c r="D4" s="295"/>
      <c r="E4" s="295"/>
      <c r="F4" s="295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 t="s">
        <v>296</v>
      </c>
    </row>
    <row r="7" spans="1:11" s="1" customFormat="1" ht="23.25" customHeight="1" x14ac:dyDescent="0.2">
      <c r="A7" s="296" t="s">
        <v>144</v>
      </c>
      <c r="B7" s="296"/>
      <c r="C7" s="296"/>
      <c r="D7" s="296"/>
      <c r="E7" s="296"/>
      <c r="F7" s="296"/>
    </row>
    <row r="8" spans="1:11" s="1" customFormat="1" ht="17.100000000000001" customHeight="1" x14ac:dyDescent="0.2">
      <c r="A8" s="302" t="s">
        <v>145</v>
      </c>
      <c r="B8" s="302"/>
      <c r="C8" s="302"/>
      <c r="D8" s="302"/>
    </row>
    <row r="9" spans="1:11" s="107" customFormat="1" ht="38.25" x14ac:dyDescent="0.2">
      <c r="A9" s="104" t="s">
        <v>146</v>
      </c>
      <c r="B9" s="104" t="s">
        <v>333</v>
      </c>
      <c r="C9" s="104" t="s">
        <v>361</v>
      </c>
      <c r="D9" s="104" t="s">
        <v>362</v>
      </c>
      <c r="E9" s="105" t="s">
        <v>47</v>
      </c>
      <c r="F9" s="106" t="s">
        <v>47</v>
      </c>
    </row>
    <row r="10" spans="1:11" s="3" customFormat="1" ht="12" x14ac:dyDescent="0.2">
      <c r="A10" s="18">
        <v>1</v>
      </c>
      <c r="B10" s="21">
        <v>2</v>
      </c>
      <c r="C10" s="21">
        <v>3</v>
      </c>
      <c r="D10" s="21">
        <v>4</v>
      </c>
      <c r="E10" s="22" t="s">
        <v>294</v>
      </c>
      <c r="F10" s="23" t="s">
        <v>295</v>
      </c>
    </row>
    <row r="11" spans="1:11" x14ac:dyDescent="0.2">
      <c r="A11" s="7" t="s">
        <v>147</v>
      </c>
      <c r="B11" s="8">
        <v>474537.05</v>
      </c>
      <c r="C11" s="8">
        <v>1145063.97</v>
      </c>
      <c r="D11" s="8">
        <v>560576.42000000004</v>
      </c>
      <c r="E11" s="19">
        <f t="shared" ref="E11:E17" si="0">D11/B11*100</f>
        <v>118.13122284129342</v>
      </c>
      <c r="F11" s="20">
        <f>D11/C11*100</f>
        <v>48.955904184112967</v>
      </c>
    </row>
    <row r="12" spans="1:11" ht="25.5" x14ac:dyDescent="0.2">
      <c r="A12" s="7" t="s">
        <v>148</v>
      </c>
      <c r="B12" s="8">
        <v>0</v>
      </c>
      <c r="C12" s="8">
        <v>0</v>
      </c>
      <c r="D12" s="8">
        <v>0</v>
      </c>
      <c r="E12" s="190" t="s">
        <v>193</v>
      </c>
      <c r="F12" s="190" t="s">
        <v>193</v>
      </c>
    </row>
    <row r="13" spans="1:11" x14ac:dyDescent="0.2">
      <c r="A13" s="7" t="s">
        <v>149</v>
      </c>
      <c r="B13" s="8">
        <f>SUM(B11:B12)</f>
        <v>474537.05</v>
      </c>
      <c r="C13" s="8">
        <f>SUM(C11:C12)</f>
        <v>1145063.97</v>
      </c>
      <c r="D13" s="8">
        <f>SUM(D11:D12)</f>
        <v>560576.42000000004</v>
      </c>
      <c r="E13" s="19">
        <f t="shared" si="0"/>
        <v>118.13122284129342</v>
      </c>
      <c r="F13" s="20">
        <f>D13/C13*100</f>
        <v>48.955904184112967</v>
      </c>
    </row>
    <row r="14" spans="1:11" x14ac:dyDescent="0.2">
      <c r="A14" s="7" t="s">
        <v>150</v>
      </c>
      <c r="B14" s="8">
        <v>450988.38</v>
      </c>
      <c r="C14" s="8">
        <v>1152764.92</v>
      </c>
      <c r="D14" s="8">
        <v>551911.23</v>
      </c>
      <c r="E14" s="19">
        <f t="shared" si="0"/>
        <v>122.37814863433954</v>
      </c>
      <c r="F14" s="20">
        <f>D14/C14*100</f>
        <v>47.877170828550199</v>
      </c>
    </row>
    <row r="15" spans="1:11" ht="25.5" x14ac:dyDescent="0.2">
      <c r="A15" s="7" t="s">
        <v>151</v>
      </c>
      <c r="B15" s="8">
        <v>31989.49</v>
      </c>
      <c r="C15" s="8">
        <v>17790.080000000002</v>
      </c>
      <c r="D15" s="8">
        <v>638.09</v>
      </c>
      <c r="E15" s="19">
        <f t="shared" si="0"/>
        <v>1.9946863798078682</v>
      </c>
      <c r="F15" s="20">
        <f>D15/C15*100</f>
        <v>3.5867742022520419</v>
      </c>
    </row>
    <row r="16" spans="1:11" x14ac:dyDescent="0.2">
      <c r="A16" s="7" t="s">
        <v>108</v>
      </c>
      <c r="B16" s="8">
        <f>SUM(B14:B15)</f>
        <v>482977.87</v>
      </c>
      <c r="C16" s="8">
        <f>SUM(C14:C15)</f>
        <v>1170555</v>
      </c>
      <c r="D16" s="8">
        <f>SUM(D14:D15)</f>
        <v>552549.31999999995</v>
      </c>
      <c r="E16" s="19">
        <f t="shared" si="0"/>
        <v>114.40468690625514</v>
      </c>
      <c r="F16" s="20">
        <f>D16/C16*100</f>
        <v>47.204045944018006</v>
      </c>
    </row>
    <row r="17" spans="1:6" x14ac:dyDescent="0.2">
      <c r="A17" s="7" t="s">
        <v>152</v>
      </c>
      <c r="B17" s="8">
        <f>B13-B16</f>
        <v>-8440.820000000007</v>
      </c>
      <c r="C17" s="8">
        <f>C13-C16</f>
        <v>-25491.030000000028</v>
      </c>
      <c r="D17" s="8">
        <f>D13-D16</f>
        <v>8027.1000000000931</v>
      </c>
      <c r="E17" s="19">
        <f t="shared" si="0"/>
        <v>-95.098580469671035</v>
      </c>
      <c r="F17" s="20">
        <f>D17/C17*100</f>
        <v>-31.489900565022616</v>
      </c>
    </row>
    <row r="18" spans="1:6" ht="409.6" hidden="1" customHeight="1" x14ac:dyDescent="0.2"/>
    <row r="19" spans="1:6" ht="16.350000000000001" customHeight="1" x14ac:dyDescent="0.2"/>
    <row r="20" spans="1:6" s="1" customFormat="1" ht="17.100000000000001" customHeight="1" x14ac:dyDescent="0.2">
      <c r="A20" s="294" t="s">
        <v>153</v>
      </c>
      <c r="B20" s="294"/>
      <c r="C20" s="295"/>
      <c r="D20" s="295"/>
    </row>
    <row r="21" spans="1:6" s="107" customFormat="1" ht="38.25" x14ac:dyDescent="0.2">
      <c r="A21" s="104" t="s">
        <v>146</v>
      </c>
      <c r="B21" s="104" t="s">
        <v>333</v>
      </c>
      <c r="C21" s="104" t="s">
        <v>361</v>
      </c>
      <c r="D21" s="104" t="s">
        <v>362</v>
      </c>
      <c r="E21" s="105" t="s">
        <v>47</v>
      </c>
      <c r="F21" s="106" t="s">
        <v>47</v>
      </c>
    </row>
    <row r="22" spans="1:6" s="3" customFormat="1" ht="12" x14ac:dyDescent="0.2">
      <c r="A22" s="18">
        <v>1</v>
      </c>
      <c r="B22" s="21">
        <v>2</v>
      </c>
      <c r="C22" s="21">
        <v>3</v>
      </c>
      <c r="D22" s="21">
        <v>4</v>
      </c>
      <c r="E22" s="22" t="s">
        <v>294</v>
      </c>
      <c r="F22" s="23" t="s">
        <v>295</v>
      </c>
    </row>
    <row r="23" spans="1:6" ht="25.5" x14ac:dyDescent="0.2">
      <c r="A23" s="7" t="s">
        <v>154</v>
      </c>
      <c r="B23" s="8"/>
      <c r="C23" s="8"/>
      <c r="D23" s="8"/>
      <c r="E23" s="190" t="s">
        <v>193</v>
      </c>
      <c r="F23" s="190" t="s">
        <v>193</v>
      </c>
    </row>
    <row r="24" spans="1:6" ht="25.5" x14ac:dyDescent="0.2">
      <c r="A24" s="7" t="s">
        <v>155</v>
      </c>
      <c r="B24" s="8"/>
      <c r="C24" s="8"/>
      <c r="D24" s="8"/>
      <c r="E24" s="190" t="s">
        <v>193</v>
      </c>
      <c r="F24" s="190" t="s">
        <v>193</v>
      </c>
    </row>
    <row r="25" spans="1:6" x14ac:dyDescent="0.2">
      <c r="A25" s="7" t="s">
        <v>156</v>
      </c>
      <c r="B25" s="8">
        <f>B23-B24</f>
        <v>0</v>
      </c>
      <c r="C25" s="8">
        <f>C23-C24</f>
        <v>0</v>
      </c>
      <c r="D25" s="8">
        <f>D23-D24</f>
        <v>0</v>
      </c>
      <c r="E25" s="190" t="s">
        <v>193</v>
      </c>
      <c r="F25" s="190" t="s">
        <v>193</v>
      </c>
    </row>
    <row r="26" spans="1:6" x14ac:dyDescent="0.2">
      <c r="A26" s="2"/>
      <c r="B26" s="2"/>
      <c r="C26" s="2"/>
      <c r="D26" s="2"/>
    </row>
    <row r="27" spans="1:6" s="1" customFormat="1" ht="18" customHeight="1" x14ac:dyDescent="0.2">
      <c r="A27" s="292" t="s">
        <v>165</v>
      </c>
      <c r="B27" s="292"/>
      <c r="C27" s="292"/>
      <c r="D27" s="11"/>
    </row>
    <row r="28" spans="1:6" ht="38.25" x14ac:dyDescent="0.2">
      <c r="A28" s="12" t="s">
        <v>166</v>
      </c>
      <c r="B28" s="8">
        <v>30928.36</v>
      </c>
      <c r="C28" s="8">
        <v>25491.03</v>
      </c>
      <c r="D28" s="8">
        <v>25491.03</v>
      </c>
      <c r="E28" s="19">
        <f>D28/B28*100</f>
        <v>82.419598064688842</v>
      </c>
      <c r="F28" s="20">
        <f>D28/C28*100</f>
        <v>100</v>
      </c>
    </row>
    <row r="29" spans="1:6" ht="38.25" x14ac:dyDescent="0.2">
      <c r="A29" s="12" t="s">
        <v>167</v>
      </c>
      <c r="B29" s="17">
        <f>B17+B25+B28</f>
        <v>22487.539999999994</v>
      </c>
      <c r="C29" s="17">
        <v>0</v>
      </c>
      <c r="D29" s="17">
        <f>D17+D25+D28</f>
        <v>33518.130000000092</v>
      </c>
      <c r="E29" s="19">
        <f>D29/B29*100</f>
        <v>149.05200835662816</v>
      </c>
      <c r="F29" s="193" t="s">
        <v>193</v>
      </c>
    </row>
    <row r="30" spans="1:6" ht="14.25" customHeight="1" x14ac:dyDescent="0.2"/>
    <row r="31" spans="1:6" s="1" customFormat="1" ht="18" customHeight="1" x14ac:dyDescent="0.2">
      <c r="A31" s="292" t="s">
        <v>168</v>
      </c>
      <c r="B31" s="292"/>
      <c r="C31" s="293"/>
      <c r="D31" s="293"/>
    </row>
    <row r="32" spans="1:6" ht="25.5" x14ac:dyDescent="0.2">
      <c r="A32" s="12" t="s">
        <v>169</v>
      </c>
      <c r="B32" s="13">
        <v>30928.36</v>
      </c>
      <c r="C32" s="190" t="s">
        <v>193</v>
      </c>
      <c r="D32" s="13">
        <v>25491.03</v>
      </c>
      <c r="E32" s="19">
        <f>D32/B32*100</f>
        <v>82.419598064688842</v>
      </c>
      <c r="F32" s="190" t="s">
        <v>193</v>
      </c>
    </row>
    <row r="33" spans="1:6" x14ac:dyDescent="0.2">
      <c r="A33" s="14"/>
      <c r="B33" s="15"/>
      <c r="C33" s="15"/>
      <c r="D33" s="15"/>
    </row>
    <row r="34" spans="1:6" s="1" customFormat="1" ht="17.100000000000001" customHeight="1" x14ac:dyDescent="0.2">
      <c r="A34" s="294" t="s">
        <v>157</v>
      </c>
      <c r="B34" s="294"/>
      <c r="C34" s="295"/>
      <c r="D34" s="295"/>
    </row>
    <row r="35" spans="1:6" s="107" customFormat="1" ht="38.25" x14ac:dyDescent="0.2">
      <c r="A35" s="104" t="s">
        <v>146</v>
      </c>
      <c r="B35" s="104" t="s">
        <v>333</v>
      </c>
      <c r="C35" s="104" t="s">
        <v>361</v>
      </c>
      <c r="D35" s="104" t="s">
        <v>362</v>
      </c>
      <c r="E35" s="105" t="s">
        <v>47</v>
      </c>
      <c r="F35" s="106" t="s">
        <v>47</v>
      </c>
    </row>
    <row r="36" spans="1:6" s="3" customFormat="1" ht="12" x14ac:dyDescent="0.2">
      <c r="A36" s="18">
        <v>1</v>
      </c>
      <c r="B36" s="21">
        <v>2</v>
      </c>
      <c r="C36" s="21">
        <v>3</v>
      </c>
      <c r="D36" s="21">
        <v>4</v>
      </c>
      <c r="E36" s="22" t="s">
        <v>294</v>
      </c>
      <c r="F36" s="23" t="s">
        <v>295</v>
      </c>
    </row>
    <row r="37" spans="1:6" x14ac:dyDescent="0.2">
      <c r="A37" s="7" t="s">
        <v>158</v>
      </c>
      <c r="B37" s="8">
        <f>SUM(B13)</f>
        <v>474537.05</v>
      </c>
      <c r="C37" s="8">
        <f>SUM(C13)</f>
        <v>1145063.97</v>
      </c>
      <c r="D37" s="8">
        <f>SUM(D13)</f>
        <v>560576.42000000004</v>
      </c>
      <c r="E37" s="19">
        <f t="shared" ref="E37:E43" si="1">D37/B37*100</f>
        <v>118.13122284129342</v>
      </c>
      <c r="F37" s="20">
        <f t="shared" ref="F37:F43" si="2">D37/C37*100</f>
        <v>48.955904184112967</v>
      </c>
    </row>
    <row r="38" spans="1:6" x14ac:dyDescent="0.2">
      <c r="A38" s="7" t="s">
        <v>159</v>
      </c>
      <c r="B38" s="8">
        <f>SUM(B28)</f>
        <v>30928.36</v>
      </c>
      <c r="C38" s="8">
        <f>SUM(C28)</f>
        <v>25491.03</v>
      </c>
      <c r="D38" s="8">
        <f>SUM(D28)</f>
        <v>25491.03</v>
      </c>
      <c r="E38" s="19">
        <f t="shared" si="1"/>
        <v>82.419598064688842</v>
      </c>
      <c r="F38" s="20">
        <f t="shared" si="2"/>
        <v>100</v>
      </c>
    </row>
    <row r="39" spans="1:6" ht="25.5" x14ac:dyDescent="0.2">
      <c r="A39" s="7" t="s">
        <v>160</v>
      </c>
      <c r="B39" s="8">
        <f>SUM(B23)</f>
        <v>0</v>
      </c>
      <c r="C39" s="8">
        <f>SUM(C23)</f>
        <v>0</v>
      </c>
      <c r="D39" s="8">
        <f>SUM(D23)</f>
        <v>0</v>
      </c>
      <c r="E39" s="190" t="s">
        <v>193</v>
      </c>
      <c r="F39" s="190" t="s">
        <v>193</v>
      </c>
    </row>
    <row r="40" spans="1:6" ht="25.5" x14ac:dyDescent="0.2">
      <c r="A40" s="7" t="s">
        <v>161</v>
      </c>
      <c r="B40" s="8">
        <f>SUM(B37:B39)</f>
        <v>505465.41</v>
      </c>
      <c r="C40" s="8">
        <f>SUM(C37:C39)</f>
        <v>1170555</v>
      </c>
      <c r="D40" s="8">
        <f>SUM(D37:D39)</f>
        <v>586067.45000000007</v>
      </c>
      <c r="E40" s="19">
        <f t="shared" si="1"/>
        <v>115.94610400739391</v>
      </c>
      <c r="F40" s="20">
        <f t="shared" si="2"/>
        <v>50.067485081862884</v>
      </c>
    </row>
    <row r="41" spans="1:6" x14ac:dyDescent="0.2">
      <c r="A41" s="7" t="s">
        <v>162</v>
      </c>
      <c r="B41" s="8">
        <f>SUM(B16)</f>
        <v>482977.87</v>
      </c>
      <c r="C41" s="8">
        <f>SUM(C16)</f>
        <v>1170555</v>
      </c>
      <c r="D41" s="8">
        <f>SUM(D16)</f>
        <v>552549.31999999995</v>
      </c>
      <c r="E41" s="19">
        <f t="shared" si="1"/>
        <v>114.40468690625514</v>
      </c>
      <c r="F41" s="20">
        <f t="shared" si="2"/>
        <v>47.204045944018006</v>
      </c>
    </row>
    <row r="42" spans="1:6" ht="25.5" x14ac:dyDescent="0.2">
      <c r="A42" s="7" t="s">
        <v>163</v>
      </c>
      <c r="B42" s="8">
        <f>SUM(B24)</f>
        <v>0</v>
      </c>
      <c r="C42" s="8">
        <f>SUM(C24)</f>
        <v>0</v>
      </c>
      <c r="D42" s="8">
        <f>SUM(D24)</f>
        <v>0</v>
      </c>
      <c r="E42" s="190" t="s">
        <v>193</v>
      </c>
      <c r="F42" s="190" t="s">
        <v>193</v>
      </c>
    </row>
    <row r="43" spans="1:6" ht="25.5" x14ac:dyDescent="0.2">
      <c r="A43" s="7" t="s">
        <v>164</v>
      </c>
      <c r="B43" s="8">
        <f>SUM(B41:B42)</f>
        <v>482977.87</v>
      </c>
      <c r="C43" s="8">
        <f>SUM(C41:C42)</f>
        <v>1170555</v>
      </c>
      <c r="D43" s="8">
        <f>SUM(D41:D42)</f>
        <v>552549.31999999995</v>
      </c>
      <c r="E43" s="19">
        <f t="shared" si="1"/>
        <v>114.40468690625514</v>
      </c>
      <c r="F43" s="20">
        <f t="shared" si="2"/>
        <v>47.204045944018006</v>
      </c>
    </row>
    <row r="44" spans="1:6" ht="409.6" hidden="1" customHeight="1" x14ac:dyDescent="0.2"/>
  </sheetData>
  <mergeCells count="10">
    <mergeCell ref="A31:D31"/>
    <mergeCell ref="A34:D34"/>
    <mergeCell ref="A7:F7"/>
    <mergeCell ref="G1:K1"/>
    <mergeCell ref="B2:F2"/>
    <mergeCell ref="G2:K2"/>
    <mergeCell ref="A8:D8"/>
    <mergeCell ref="A20:D20"/>
    <mergeCell ref="A27:C27"/>
    <mergeCell ref="A4:F4"/>
  </mergeCells>
  <pageMargins left="0.59055118110236227" right="0.59055118110236227" top="0.39370078740157483" bottom="0.59055118110236227" header="0.39370078740157483" footer="0.59055118110236227"/>
  <pageSetup paperSize="9" scale="65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topLeftCell="A52" zoomScale="78" zoomScaleNormal="89" zoomScaleSheetLayoutView="78" workbookViewId="0">
      <selection activeCell="D71" sqref="D71"/>
    </sheetView>
  </sheetViews>
  <sheetFormatPr defaultRowHeight="30" customHeight="1" x14ac:dyDescent="0.2"/>
  <cols>
    <col min="1" max="1" width="9.28515625" style="75" customWidth="1"/>
    <col min="2" max="2" width="42.28515625" style="24" customWidth="1"/>
    <col min="3" max="5" width="15.42578125" style="52" customWidth="1"/>
    <col min="6" max="7" width="14.28515625" style="27" customWidth="1"/>
    <col min="8" max="10" width="16.5703125" style="24" customWidth="1"/>
    <col min="11" max="14" width="15.140625" style="24" customWidth="1"/>
    <col min="15" max="15" width="16.7109375" style="24" hidden="1" customWidth="1"/>
    <col min="16" max="16" width="16.42578125" style="24" hidden="1" customWidth="1"/>
    <col min="17" max="17" width="12.5703125" style="24" hidden="1" customWidth="1"/>
    <col min="18" max="18" width="15.140625" style="24" customWidth="1"/>
    <col min="19" max="16384" width="9.140625" style="24"/>
  </cols>
  <sheetData>
    <row r="1" spans="1:9" ht="30" customHeight="1" x14ac:dyDescent="0.2">
      <c r="A1" s="303" t="s">
        <v>354</v>
      </c>
      <c r="B1" s="303"/>
      <c r="C1" s="303"/>
      <c r="D1" s="303"/>
      <c r="E1" s="303"/>
      <c r="F1" s="303"/>
      <c r="G1" s="303"/>
      <c r="H1" s="98"/>
      <c r="I1" s="98"/>
    </row>
    <row r="2" spans="1:9" s="31" customFormat="1" ht="42" customHeight="1" x14ac:dyDescent="0.2">
      <c r="A2" s="72" t="s">
        <v>45</v>
      </c>
      <c r="B2" s="29" t="s">
        <v>46</v>
      </c>
      <c r="C2" s="30" t="s">
        <v>332</v>
      </c>
      <c r="D2" s="30" t="s">
        <v>355</v>
      </c>
      <c r="E2" s="30" t="s">
        <v>356</v>
      </c>
      <c r="F2" s="5" t="s">
        <v>47</v>
      </c>
      <c r="G2" s="5" t="s">
        <v>47</v>
      </c>
    </row>
    <row r="3" spans="1:9" s="33" customFormat="1" ht="30" customHeight="1" x14ac:dyDescent="0.2">
      <c r="A3" s="306">
        <v>1</v>
      </c>
      <c r="B3" s="307"/>
      <c r="C3" s="70">
        <v>2</v>
      </c>
      <c r="D3" s="70">
        <v>4</v>
      </c>
      <c r="E3" s="70">
        <v>5</v>
      </c>
      <c r="F3" s="6" t="s">
        <v>48</v>
      </c>
      <c r="G3" s="6" t="s">
        <v>49</v>
      </c>
    </row>
    <row r="4" spans="1:9" ht="30" customHeight="1" x14ac:dyDescent="0.2">
      <c r="A4" s="91">
        <v>6</v>
      </c>
      <c r="B4" s="92" t="s">
        <v>184</v>
      </c>
      <c r="C4" s="99">
        <f>SUM(C5,C15,C20,C23,C29,)</f>
        <v>474537.05</v>
      </c>
      <c r="D4" s="99">
        <f>SUM(D5,D15,D20,D23,D29)</f>
        <v>1145063.97</v>
      </c>
      <c r="E4" s="99">
        <f>SUM(E5,E15,E20,E23,E29,)</f>
        <v>560576.42000000004</v>
      </c>
      <c r="F4" s="89">
        <f>E4/C4*100</f>
        <v>118.13122284129342</v>
      </c>
      <c r="G4" s="89">
        <f>E4/D4*100</f>
        <v>48.955904184112967</v>
      </c>
    </row>
    <row r="5" spans="1:9" ht="30" customHeight="1" x14ac:dyDescent="0.2">
      <c r="A5" s="34">
        <v>63</v>
      </c>
      <c r="B5" s="35" t="s">
        <v>57</v>
      </c>
      <c r="C5" s="54">
        <f>SUM(C6,C8,C11,C13)</f>
        <v>336162.78</v>
      </c>
      <c r="D5" s="54">
        <v>921417.15</v>
      </c>
      <c r="E5" s="54">
        <f>SUM(E6,E8,E11,E13)</f>
        <v>441727.36</v>
      </c>
      <c r="F5" s="10">
        <f>E5/C5*100</f>
        <v>131.4028162189758</v>
      </c>
      <c r="G5" s="10">
        <f>E5/D5*100</f>
        <v>47.939997643846759</v>
      </c>
    </row>
    <row r="6" spans="1:9" s="37" customFormat="1" ht="30" customHeight="1" x14ac:dyDescent="0.2">
      <c r="A6" s="34">
        <v>634</v>
      </c>
      <c r="B6" s="35" t="s">
        <v>58</v>
      </c>
      <c r="C6" s="54">
        <f>C7</f>
        <v>0</v>
      </c>
      <c r="D6" s="54"/>
      <c r="E6" s="54">
        <f>E7</f>
        <v>0</v>
      </c>
      <c r="F6" s="190"/>
      <c r="G6" s="190"/>
    </row>
    <row r="7" spans="1:9" ht="30" customHeight="1" x14ac:dyDescent="0.2">
      <c r="A7" s="38">
        <v>6341</v>
      </c>
      <c r="B7" s="39" t="s">
        <v>139</v>
      </c>
      <c r="C7" s="55">
        <v>0</v>
      </c>
      <c r="D7" s="55"/>
      <c r="E7" s="55">
        <v>0</v>
      </c>
      <c r="F7" s="190"/>
      <c r="G7" s="16"/>
    </row>
    <row r="8" spans="1:9" s="37" customFormat="1" ht="30" customHeight="1" x14ac:dyDescent="0.2">
      <c r="A8" s="34">
        <v>636</v>
      </c>
      <c r="B8" s="35" t="s">
        <v>59</v>
      </c>
      <c r="C8" s="54">
        <f>SUM(C9:C10)</f>
        <v>335982.5</v>
      </c>
      <c r="D8" s="54"/>
      <c r="E8" s="54">
        <f>SUM(E9:E10)</f>
        <v>441654.07</v>
      </c>
      <c r="F8" s="10"/>
      <c r="G8" s="10"/>
    </row>
    <row r="9" spans="1:9" ht="30" customHeight="1" x14ac:dyDescent="0.2">
      <c r="A9" s="38">
        <v>6361</v>
      </c>
      <c r="B9" s="39" t="s">
        <v>120</v>
      </c>
      <c r="C9" s="55">
        <v>335982.5</v>
      </c>
      <c r="D9" s="55"/>
      <c r="E9" s="55">
        <v>441654.07</v>
      </c>
      <c r="F9" s="10"/>
      <c r="G9" s="10"/>
    </row>
    <row r="10" spans="1:9" ht="30" customHeight="1" x14ac:dyDescent="0.2">
      <c r="A10" s="38">
        <v>6362</v>
      </c>
      <c r="B10" s="39" t="s">
        <v>121</v>
      </c>
      <c r="C10" s="55">
        <v>0</v>
      </c>
      <c r="D10" s="55"/>
      <c r="E10" s="55">
        <v>0</v>
      </c>
      <c r="F10" s="190"/>
      <c r="G10" s="10"/>
    </row>
    <row r="11" spans="1:9" s="37" customFormat="1" ht="30" customHeight="1" x14ac:dyDescent="0.2">
      <c r="A11" s="34">
        <v>638</v>
      </c>
      <c r="B11" s="35" t="s">
        <v>122</v>
      </c>
      <c r="C11" s="54">
        <f>C12</f>
        <v>180.28</v>
      </c>
      <c r="D11" s="54"/>
      <c r="E11" s="54">
        <f>E12</f>
        <v>73.290000000000006</v>
      </c>
      <c r="F11" s="190"/>
      <c r="G11" s="10"/>
    </row>
    <row r="12" spans="1:9" ht="30" customHeight="1" x14ac:dyDescent="0.2">
      <c r="A12" s="38">
        <v>6381</v>
      </c>
      <c r="B12" s="39" t="s">
        <v>123</v>
      </c>
      <c r="C12" s="55">
        <v>180.28</v>
      </c>
      <c r="D12" s="55"/>
      <c r="E12" s="55">
        <v>73.290000000000006</v>
      </c>
      <c r="F12" s="190"/>
      <c r="G12" s="10"/>
    </row>
    <row r="13" spans="1:9" ht="30" customHeight="1" x14ac:dyDescent="0.2">
      <c r="A13" s="34">
        <v>639</v>
      </c>
      <c r="B13" s="35" t="s">
        <v>278</v>
      </c>
      <c r="C13" s="54">
        <f>C14</f>
        <v>0</v>
      </c>
      <c r="D13" s="54"/>
      <c r="E13" s="54">
        <f>E14</f>
        <v>0</v>
      </c>
      <c r="F13" s="10"/>
      <c r="G13" s="190"/>
    </row>
    <row r="14" spans="1:9" ht="30" customHeight="1" x14ac:dyDescent="0.2">
      <c r="A14" s="38">
        <v>6391</v>
      </c>
      <c r="B14" s="39" t="s">
        <v>279</v>
      </c>
      <c r="C14" s="55">
        <v>0</v>
      </c>
      <c r="D14" s="55"/>
      <c r="E14" s="55">
        <v>0</v>
      </c>
      <c r="F14" s="10"/>
      <c r="G14" s="10"/>
    </row>
    <row r="15" spans="1:9" ht="30" customHeight="1" x14ac:dyDescent="0.2">
      <c r="A15" s="34">
        <v>64</v>
      </c>
      <c r="B15" s="35" t="s">
        <v>125</v>
      </c>
      <c r="C15" s="54">
        <f>SUM(C16,C18)</f>
        <v>0</v>
      </c>
      <c r="D15" s="54">
        <v>0</v>
      </c>
      <c r="E15" s="54">
        <f>SUM(E16,E18)</f>
        <v>0</v>
      </c>
      <c r="F15" s="190" t="s">
        <v>193</v>
      </c>
      <c r="G15" s="190" t="s">
        <v>193</v>
      </c>
    </row>
    <row r="16" spans="1:9" s="37" customFormat="1" ht="30" customHeight="1" x14ac:dyDescent="0.2">
      <c r="A16" s="34">
        <v>641</v>
      </c>
      <c r="B16" s="35" t="s">
        <v>126</v>
      </c>
      <c r="C16" s="54">
        <f>C17</f>
        <v>0</v>
      </c>
      <c r="D16" s="54"/>
      <c r="E16" s="54">
        <f>E17</f>
        <v>0</v>
      </c>
      <c r="F16" s="10"/>
      <c r="G16" s="10"/>
    </row>
    <row r="17" spans="1:16" ht="30" customHeight="1" x14ac:dyDescent="0.2">
      <c r="A17" s="38">
        <v>6413</v>
      </c>
      <c r="B17" s="39" t="s">
        <v>140</v>
      </c>
      <c r="C17" s="55">
        <v>0</v>
      </c>
      <c r="D17" s="55"/>
      <c r="E17" s="55">
        <v>0</v>
      </c>
      <c r="F17" s="10"/>
      <c r="G17" s="16"/>
    </row>
    <row r="18" spans="1:16" s="37" customFormat="1" ht="30" customHeight="1" x14ac:dyDescent="0.2">
      <c r="A18" s="34">
        <v>642</v>
      </c>
      <c r="B18" s="35" t="s">
        <v>127</v>
      </c>
      <c r="C18" s="54">
        <f>C19</f>
        <v>0</v>
      </c>
      <c r="D18" s="54"/>
      <c r="E18" s="54">
        <f>E19</f>
        <v>0</v>
      </c>
      <c r="F18" s="190"/>
      <c r="G18" s="190"/>
    </row>
    <row r="19" spans="1:16" ht="30" customHeight="1" x14ac:dyDescent="0.2">
      <c r="A19" s="38">
        <v>6422</v>
      </c>
      <c r="B19" s="39" t="s">
        <v>141</v>
      </c>
      <c r="C19" s="55">
        <v>0</v>
      </c>
      <c r="D19" s="55"/>
      <c r="E19" s="55">
        <v>0</v>
      </c>
      <c r="F19" s="190"/>
      <c r="G19" s="16"/>
    </row>
    <row r="20" spans="1:16" s="37" customFormat="1" ht="30" customHeight="1" x14ac:dyDescent="0.2">
      <c r="A20" s="34">
        <v>65</v>
      </c>
      <c r="B20" s="35" t="s">
        <v>128</v>
      </c>
      <c r="C20" s="54">
        <f>C21</f>
        <v>1051.54</v>
      </c>
      <c r="D20" s="54">
        <v>4500</v>
      </c>
      <c r="E20" s="54">
        <f>E21</f>
        <v>2773.28</v>
      </c>
      <c r="F20" s="10">
        <f>E20/C20*100</f>
        <v>263.73509329174357</v>
      </c>
      <c r="G20" s="10">
        <f>E20/D20*100</f>
        <v>61.628444444444455</v>
      </c>
    </row>
    <row r="21" spans="1:16" s="43" customFormat="1" ht="30" customHeight="1" x14ac:dyDescent="0.2">
      <c r="A21" s="34">
        <v>652</v>
      </c>
      <c r="B21" s="35" t="s">
        <v>55</v>
      </c>
      <c r="C21" s="54">
        <f>C22</f>
        <v>1051.54</v>
      </c>
      <c r="D21" s="54"/>
      <c r="E21" s="54">
        <f>E22</f>
        <v>2773.28</v>
      </c>
      <c r="F21" s="10"/>
      <c r="G21" s="10"/>
      <c r="H21" s="41"/>
      <c r="I21" s="41"/>
      <c r="J21" s="41"/>
      <c r="K21" s="41"/>
      <c r="L21" s="41"/>
      <c r="M21" s="42"/>
      <c r="N21" s="42"/>
      <c r="O21" s="42"/>
      <c r="P21" s="42"/>
    </row>
    <row r="22" spans="1:16" s="37" customFormat="1" ht="30" customHeight="1" x14ac:dyDescent="0.2">
      <c r="A22" s="38">
        <v>6526</v>
      </c>
      <c r="B22" s="39" t="s">
        <v>56</v>
      </c>
      <c r="C22" s="55">
        <v>1051.54</v>
      </c>
      <c r="D22" s="55"/>
      <c r="E22" s="55">
        <v>2773.28</v>
      </c>
      <c r="F22" s="10"/>
      <c r="G22" s="10"/>
      <c r="H22" s="44"/>
      <c r="I22" s="44"/>
      <c r="J22" s="44"/>
      <c r="K22" s="44"/>
      <c r="L22" s="44"/>
      <c r="M22" s="44"/>
      <c r="N22" s="44"/>
      <c r="O22" s="45"/>
      <c r="P22" s="45"/>
    </row>
    <row r="23" spans="1:16" ht="30" customHeight="1" x14ac:dyDescent="0.2">
      <c r="A23" s="34">
        <v>66</v>
      </c>
      <c r="B23" s="35" t="s">
        <v>53</v>
      </c>
      <c r="C23" s="54">
        <f>SUM(C24,C26)</f>
        <v>54944.170000000006</v>
      </c>
      <c r="D23" s="54">
        <v>119062.83</v>
      </c>
      <c r="E23" s="54">
        <f>SUM(E24,E26)</f>
        <v>68174.55</v>
      </c>
      <c r="F23" s="10">
        <f>E23/C23*100</f>
        <v>124.07967942731686</v>
      </c>
      <c r="G23" s="10">
        <f>E23/D23*100</f>
        <v>57.259305863971157</v>
      </c>
    </row>
    <row r="24" spans="1:16" s="37" customFormat="1" ht="30" customHeight="1" x14ac:dyDescent="0.2">
      <c r="A24" s="34">
        <v>661</v>
      </c>
      <c r="B24" s="35" t="s">
        <v>130</v>
      </c>
      <c r="C24" s="54">
        <f>C25</f>
        <v>50916.98</v>
      </c>
      <c r="D24" s="54"/>
      <c r="E24" s="54">
        <f>E25</f>
        <v>60776.67</v>
      </c>
      <c r="F24" s="10"/>
      <c r="G24" s="10"/>
    </row>
    <row r="25" spans="1:16" ht="30" customHeight="1" x14ac:dyDescent="0.2">
      <c r="A25" s="38">
        <v>6615</v>
      </c>
      <c r="B25" s="39" t="s">
        <v>129</v>
      </c>
      <c r="C25" s="55">
        <v>50916.98</v>
      </c>
      <c r="D25" s="55"/>
      <c r="E25" s="55">
        <v>60776.67</v>
      </c>
      <c r="F25" s="10"/>
      <c r="G25" s="10"/>
    </row>
    <row r="26" spans="1:16" s="37" customFormat="1" ht="30" customHeight="1" x14ac:dyDescent="0.2">
      <c r="A26" s="34">
        <v>663</v>
      </c>
      <c r="B26" s="35" t="s">
        <v>54</v>
      </c>
      <c r="C26" s="54">
        <f>C28+C27</f>
        <v>4027.19</v>
      </c>
      <c r="D26" s="54"/>
      <c r="E26" s="54">
        <f>E28+E27</f>
        <v>7397.88</v>
      </c>
      <c r="F26" s="10"/>
      <c r="G26" s="10"/>
    </row>
    <row r="27" spans="1:16" s="37" customFormat="1" ht="30" customHeight="1" x14ac:dyDescent="0.2">
      <c r="A27" s="38">
        <v>6631</v>
      </c>
      <c r="B27" s="39" t="s">
        <v>131</v>
      </c>
      <c r="C27" s="55">
        <v>4027.19</v>
      </c>
      <c r="D27" s="55"/>
      <c r="E27" s="55">
        <v>7397.88</v>
      </c>
      <c r="F27" s="10"/>
      <c r="G27" s="10"/>
    </row>
    <row r="28" spans="1:16" ht="30" customHeight="1" x14ac:dyDescent="0.2">
      <c r="A28" s="38">
        <v>6632</v>
      </c>
      <c r="B28" s="39" t="s">
        <v>190</v>
      </c>
      <c r="C28" s="55">
        <v>0</v>
      </c>
      <c r="D28" s="55"/>
      <c r="E28" s="55">
        <v>0</v>
      </c>
      <c r="F28" s="190"/>
      <c r="G28" s="10"/>
    </row>
    <row r="29" spans="1:16" ht="30" customHeight="1" x14ac:dyDescent="0.2">
      <c r="A29" s="34">
        <v>67</v>
      </c>
      <c r="B29" s="35" t="s">
        <v>50</v>
      </c>
      <c r="C29" s="54">
        <f>C30</f>
        <v>82378.559999999998</v>
      </c>
      <c r="D29" s="54">
        <v>100083.99</v>
      </c>
      <c r="E29" s="54">
        <f>E30</f>
        <v>47901.23</v>
      </c>
      <c r="F29" s="10">
        <f>E29/C29*100</f>
        <v>58.147690369921499</v>
      </c>
      <c r="G29" s="10">
        <f>E29/D29*100</f>
        <v>47.861031519626671</v>
      </c>
    </row>
    <row r="30" spans="1:16" ht="30" customHeight="1" x14ac:dyDescent="0.2">
      <c r="A30" s="34">
        <v>671</v>
      </c>
      <c r="B30" s="35" t="s">
        <v>124</v>
      </c>
      <c r="C30" s="54">
        <f>SUM(C31:C32)</f>
        <v>82378.559999999998</v>
      </c>
      <c r="D30" s="54"/>
      <c r="E30" s="54">
        <f>SUM(E31:E32)</f>
        <v>47901.23</v>
      </c>
      <c r="F30" s="10"/>
      <c r="G30" s="10"/>
    </row>
    <row r="31" spans="1:16" ht="30" customHeight="1" x14ac:dyDescent="0.2">
      <c r="A31" s="38">
        <v>6711</v>
      </c>
      <c r="B31" s="39" t="s">
        <v>51</v>
      </c>
      <c r="C31" s="55">
        <v>58604.98</v>
      </c>
      <c r="D31" s="55"/>
      <c r="E31" s="55">
        <v>47571.23</v>
      </c>
      <c r="F31" s="10"/>
      <c r="G31" s="10"/>
    </row>
    <row r="32" spans="1:16" ht="37.9" customHeight="1" x14ac:dyDescent="0.2">
      <c r="A32" s="38">
        <v>6712</v>
      </c>
      <c r="B32" s="80" t="s">
        <v>52</v>
      </c>
      <c r="C32" s="55">
        <v>23773.58</v>
      </c>
      <c r="D32" s="55"/>
      <c r="E32" s="55">
        <v>330</v>
      </c>
      <c r="F32" s="190"/>
      <c r="G32" s="10"/>
      <c r="H32" s="46"/>
    </row>
    <row r="33" spans="1:8" s="37" customFormat="1" ht="30" customHeight="1" x14ac:dyDescent="0.2">
      <c r="A33" s="90">
        <v>7</v>
      </c>
      <c r="B33" s="86" t="s">
        <v>170</v>
      </c>
      <c r="C33" s="100">
        <f>SUM(C34,C36)</f>
        <v>0</v>
      </c>
      <c r="D33" s="100">
        <f>SUM(D34,D36)</f>
        <v>0</v>
      </c>
      <c r="E33" s="100">
        <f>SUM(E34,E36)</f>
        <v>0</v>
      </c>
      <c r="F33" s="191" t="s">
        <v>193</v>
      </c>
      <c r="G33" s="191" t="s">
        <v>193</v>
      </c>
      <c r="H33" s="46"/>
    </row>
    <row r="34" spans="1:8" s="37" customFormat="1" ht="30" customHeight="1" x14ac:dyDescent="0.2">
      <c r="A34" s="79">
        <v>71</v>
      </c>
      <c r="B34" s="77" t="s">
        <v>171</v>
      </c>
      <c r="C34" s="101">
        <f>C35</f>
        <v>0</v>
      </c>
      <c r="D34" s="101">
        <f>D35</f>
        <v>0</v>
      </c>
      <c r="E34" s="101">
        <f>E35</f>
        <v>0</v>
      </c>
      <c r="F34" s="190" t="s">
        <v>193</v>
      </c>
      <c r="G34" s="190" t="s">
        <v>193</v>
      </c>
      <c r="H34" s="46"/>
    </row>
    <row r="35" spans="1:8" ht="30" customHeight="1" x14ac:dyDescent="0.2">
      <c r="A35" s="78">
        <v>711</v>
      </c>
      <c r="B35" s="76" t="s">
        <v>172</v>
      </c>
      <c r="C35" s="55">
        <v>0</v>
      </c>
      <c r="D35" s="55"/>
      <c r="E35" s="55">
        <v>0</v>
      </c>
      <c r="F35" s="190"/>
      <c r="G35" s="10"/>
      <c r="H35" s="46"/>
    </row>
    <row r="36" spans="1:8" s="37" customFormat="1" ht="30" customHeight="1" x14ac:dyDescent="0.2">
      <c r="A36" s="79">
        <v>72</v>
      </c>
      <c r="B36" s="77" t="s">
        <v>173</v>
      </c>
      <c r="C36" s="101">
        <f>SUM(C37:C39)</f>
        <v>0</v>
      </c>
      <c r="D36" s="101">
        <v>0</v>
      </c>
      <c r="E36" s="101">
        <f>SUM(E37:E39)</f>
        <v>0</v>
      </c>
      <c r="F36" s="190" t="s">
        <v>193</v>
      </c>
      <c r="G36" s="190" t="s">
        <v>193</v>
      </c>
      <c r="H36" s="46"/>
    </row>
    <row r="37" spans="1:8" ht="30" customHeight="1" x14ac:dyDescent="0.2">
      <c r="A37" s="78">
        <v>721</v>
      </c>
      <c r="B37" s="76" t="s">
        <v>174</v>
      </c>
      <c r="C37" s="55">
        <v>0</v>
      </c>
      <c r="D37" s="55">
        <v>0</v>
      </c>
      <c r="E37" s="55">
        <v>0</v>
      </c>
      <c r="F37" s="10"/>
      <c r="G37" s="10"/>
      <c r="H37" s="46"/>
    </row>
    <row r="38" spans="1:8" ht="30" customHeight="1" x14ac:dyDescent="0.2">
      <c r="A38" s="78">
        <v>722</v>
      </c>
      <c r="B38" s="76" t="s">
        <v>175</v>
      </c>
      <c r="C38" s="55"/>
      <c r="D38" s="55"/>
      <c r="E38" s="55"/>
      <c r="F38" s="190"/>
      <c r="G38" s="10"/>
      <c r="H38" s="46"/>
    </row>
    <row r="39" spans="1:8" ht="30" customHeight="1" x14ac:dyDescent="0.2">
      <c r="A39" s="81">
        <v>723</v>
      </c>
      <c r="B39" s="82" t="s">
        <v>176</v>
      </c>
      <c r="C39" s="102"/>
      <c r="D39" s="102"/>
      <c r="E39" s="102"/>
      <c r="F39" s="190"/>
      <c r="G39" s="10"/>
      <c r="H39" s="46"/>
    </row>
    <row r="40" spans="1:8" s="37" customFormat="1" ht="30" customHeight="1" x14ac:dyDescent="0.2">
      <c r="A40" s="85">
        <v>8</v>
      </c>
      <c r="B40" s="86" t="s">
        <v>177</v>
      </c>
      <c r="C40" s="99">
        <f>SUM(C41,C43,C45)</f>
        <v>0</v>
      </c>
      <c r="D40" s="99">
        <f>SUM(D41,D43,D45)</f>
        <v>0</v>
      </c>
      <c r="E40" s="99">
        <f>SUM(E41,E43,E45)</f>
        <v>0</v>
      </c>
      <c r="F40" s="191" t="s">
        <v>193</v>
      </c>
      <c r="G40" s="191" t="s">
        <v>193</v>
      </c>
      <c r="H40" s="46"/>
    </row>
    <row r="41" spans="1:8" s="37" customFormat="1" ht="30" customHeight="1" x14ac:dyDescent="0.2">
      <c r="A41" s="83">
        <v>81</v>
      </c>
      <c r="B41" s="77" t="s">
        <v>178</v>
      </c>
      <c r="C41" s="54">
        <f>SUM(C42:C42)</f>
        <v>0</v>
      </c>
      <c r="D41" s="54">
        <f>SUM(D42:D42)</f>
        <v>0</v>
      </c>
      <c r="E41" s="54">
        <f>SUM(E42:E42)</f>
        <v>0</v>
      </c>
      <c r="F41" s="190" t="s">
        <v>193</v>
      </c>
      <c r="G41" s="190" t="s">
        <v>193</v>
      </c>
      <c r="H41" s="46"/>
    </row>
    <row r="42" spans="1:8" ht="30" customHeight="1" x14ac:dyDescent="0.2">
      <c r="A42" s="84">
        <v>818</v>
      </c>
      <c r="B42" s="76" t="s">
        <v>179</v>
      </c>
      <c r="C42" s="55"/>
      <c r="D42" s="55"/>
      <c r="E42" s="55"/>
      <c r="F42" s="190"/>
      <c r="G42" s="10"/>
      <c r="H42" s="46"/>
    </row>
    <row r="43" spans="1:8" s="37" customFormat="1" ht="30" customHeight="1" x14ac:dyDescent="0.2">
      <c r="A43" s="83">
        <v>83</v>
      </c>
      <c r="B43" s="77" t="s">
        <v>180</v>
      </c>
      <c r="C43" s="54"/>
      <c r="D43" s="54">
        <f>D44</f>
        <v>0</v>
      </c>
      <c r="E43" s="54"/>
      <c r="F43" s="190" t="s">
        <v>193</v>
      </c>
      <c r="G43" s="190" t="s">
        <v>193</v>
      </c>
      <c r="H43" s="46"/>
    </row>
    <row r="44" spans="1:8" ht="30" customHeight="1" x14ac:dyDescent="0.2">
      <c r="A44" s="84">
        <v>832</v>
      </c>
      <c r="B44" s="76" t="s">
        <v>181</v>
      </c>
      <c r="C44" s="55"/>
      <c r="D44" s="55"/>
      <c r="E44" s="55"/>
      <c r="F44" s="190"/>
      <c r="G44" s="10"/>
      <c r="H44" s="46"/>
    </row>
    <row r="45" spans="1:8" s="37" customFormat="1" ht="30" customHeight="1" x14ac:dyDescent="0.2">
      <c r="A45" s="83">
        <v>84</v>
      </c>
      <c r="B45" s="77" t="s">
        <v>182</v>
      </c>
      <c r="C45" s="54"/>
      <c r="D45" s="54">
        <f>SUM(D46:D46)</f>
        <v>0</v>
      </c>
      <c r="E45" s="54"/>
      <c r="F45" s="190" t="s">
        <v>193</v>
      </c>
      <c r="G45" s="190" t="s">
        <v>193</v>
      </c>
      <c r="H45" s="46"/>
    </row>
    <row r="46" spans="1:8" ht="30" customHeight="1" x14ac:dyDescent="0.2">
      <c r="A46" s="84">
        <v>844</v>
      </c>
      <c r="B46" s="76" t="s">
        <v>183</v>
      </c>
      <c r="C46" s="55"/>
      <c r="D46" s="55"/>
      <c r="E46" s="55"/>
      <c r="F46" s="190"/>
      <c r="G46" s="10"/>
      <c r="H46" s="46"/>
    </row>
    <row r="47" spans="1:8" ht="30" customHeight="1" x14ac:dyDescent="0.2">
      <c r="A47" s="93" t="s">
        <v>60</v>
      </c>
      <c r="B47" s="94"/>
      <c r="C47" s="103">
        <f>SUM(C4,C33,C40)</f>
        <v>474537.05</v>
      </c>
      <c r="D47" s="103">
        <f>SUM(D4,D33,D40)</f>
        <v>1145063.97</v>
      </c>
      <c r="E47" s="103">
        <f>SUM(E4,E33,E40)</f>
        <v>560576.42000000004</v>
      </c>
      <c r="F47" s="89">
        <f>E47/C47*100</f>
        <v>118.13122284129342</v>
      </c>
      <c r="G47" s="89">
        <f>E47/D47*100</f>
        <v>48.955904184112967</v>
      </c>
    </row>
    <row r="48" spans="1:8" ht="30" customHeight="1" x14ac:dyDescent="0.2">
      <c r="A48" s="73"/>
      <c r="B48" s="48"/>
      <c r="C48" s="61"/>
      <c r="D48" s="61"/>
      <c r="E48" s="61"/>
      <c r="F48" s="49"/>
      <c r="G48" s="49"/>
    </row>
    <row r="49" spans="1:7" s="53" customFormat="1" ht="20.25" customHeight="1" x14ac:dyDescent="0.2">
      <c r="A49" s="305" t="s">
        <v>132</v>
      </c>
      <c r="B49" s="305"/>
      <c r="C49" s="305"/>
      <c r="D49" s="305"/>
      <c r="E49" s="305"/>
      <c r="F49" s="305"/>
      <c r="G49" s="305"/>
    </row>
    <row r="50" spans="1:7" s="108" customFormat="1" ht="44.25" customHeight="1" x14ac:dyDescent="0.2">
      <c r="A50" s="28" t="s">
        <v>188</v>
      </c>
      <c r="B50" s="29" t="s">
        <v>189</v>
      </c>
      <c r="C50" s="30" t="s">
        <v>332</v>
      </c>
      <c r="D50" s="30" t="s">
        <v>357</v>
      </c>
      <c r="E50" s="30" t="s">
        <v>356</v>
      </c>
      <c r="F50" s="6" t="s">
        <v>47</v>
      </c>
      <c r="G50" s="6" t="s">
        <v>47</v>
      </c>
    </row>
    <row r="51" spans="1:7" s="53" customFormat="1" ht="12.75" x14ac:dyDescent="0.2">
      <c r="A51" s="304">
        <v>1</v>
      </c>
      <c r="B51" s="304"/>
      <c r="C51" s="70">
        <v>2</v>
      </c>
      <c r="D51" s="70">
        <v>4</v>
      </c>
      <c r="E51" s="70">
        <v>5</v>
      </c>
      <c r="F51" s="6" t="s">
        <v>48</v>
      </c>
      <c r="G51" s="6" t="s">
        <v>49</v>
      </c>
    </row>
    <row r="52" spans="1:7" s="53" customFormat="1" ht="20.25" customHeight="1" x14ac:dyDescent="0.2">
      <c r="A52" s="57">
        <v>11</v>
      </c>
      <c r="B52" s="57" t="s">
        <v>133</v>
      </c>
      <c r="C52" s="47">
        <v>25668</v>
      </c>
      <c r="D52" s="47">
        <v>23815.439999999999</v>
      </c>
      <c r="E52" s="47">
        <v>1281.46</v>
      </c>
      <c r="F52" s="10">
        <f t="shared" ref="F52:F59" si="0">E52/C52*100</f>
        <v>4.9924419510674767</v>
      </c>
      <c r="G52" s="10">
        <f t="shared" ref="G52:G59" si="1">E52/D52*100</f>
        <v>5.3807949800633548</v>
      </c>
    </row>
    <row r="53" spans="1:7" s="53" customFormat="1" ht="20.25" customHeight="1" x14ac:dyDescent="0.2">
      <c r="A53" s="57">
        <v>32</v>
      </c>
      <c r="B53" s="57" t="s">
        <v>137</v>
      </c>
      <c r="C53" s="47">
        <v>51968.52</v>
      </c>
      <c r="D53" s="47">
        <v>116078.83</v>
      </c>
      <c r="E53" s="47">
        <v>63715</v>
      </c>
      <c r="F53" s="10">
        <f t="shared" si="0"/>
        <v>122.60306816511226</v>
      </c>
      <c r="G53" s="10">
        <f t="shared" si="1"/>
        <v>54.8894229895322</v>
      </c>
    </row>
    <row r="54" spans="1:7" s="53" customFormat="1" ht="20.25" customHeight="1" x14ac:dyDescent="0.2">
      <c r="A54" s="57">
        <v>48</v>
      </c>
      <c r="B54" s="57" t="s">
        <v>135</v>
      </c>
      <c r="C54" s="47">
        <v>56710.559999999998</v>
      </c>
      <c r="D54" s="47">
        <v>76268.55</v>
      </c>
      <c r="E54" s="47">
        <v>46619.77</v>
      </c>
      <c r="F54" s="10">
        <f t="shared" si="0"/>
        <v>82.206506160404686</v>
      </c>
      <c r="G54" s="10">
        <f t="shared" si="1"/>
        <v>61.125811359990443</v>
      </c>
    </row>
    <row r="55" spans="1:7" s="53" customFormat="1" ht="25.9" customHeight="1" x14ac:dyDescent="0.2">
      <c r="A55" s="57">
        <v>53</v>
      </c>
      <c r="B55" s="249" t="s">
        <v>358</v>
      </c>
      <c r="C55" s="47">
        <v>336162.78</v>
      </c>
      <c r="D55" s="47">
        <v>918866.31</v>
      </c>
      <c r="E55" s="47">
        <v>440527.35999999999</v>
      </c>
      <c r="F55" s="10">
        <f>E55/C55*100</f>
        <v>131.04584630100928</v>
      </c>
      <c r="G55" s="10">
        <f>E55/D55*100</f>
        <v>47.942486867322401</v>
      </c>
    </row>
    <row r="56" spans="1:7" s="53" customFormat="1" ht="20.25" customHeight="1" x14ac:dyDescent="0.2">
      <c r="A56" s="57">
        <v>55</v>
      </c>
      <c r="B56" s="57" t="s">
        <v>352</v>
      </c>
      <c r="C56" s="47">
        <v>0</v>
      </c>
      <c r="D56" s="47">
        <v>2550.84</v>
      </c>
      <c r="E56" s="47">
        <v>700</v>
      </c>
      <c r="F56" s="190" t="s">
        <v>193</v>
      </c>
      <c r="G56" s="10">
        <f>E56/D56*100</f>
        <v>27.441940694045879</v>
      </c>
    </row>
    <row r="57" spans="1:7" s="53" customFormat="1" ht="20.25" customHeight="1" x14ac:dyDescent="0.2">
      <c r="A57" s="57">
        <v>58</v>
      </c>
      <c r="B57" s="57" t="s">
        <v>359</v>
      </c>
      <c r="C57" s="47">
        <v>0</v>
      </c>
      <c r="D57" s="47">
        <v>0</v>
      </c>
      <c r="E57" s="47">
        <v>0</v>
      </c>
      <c r="F57" s="190" t="s">
        <v>193</v>
      </c>
      <c r="G57" s="190" t="s">
        <v>193</v>
      </c>
    </row>
    <row r="58" spans="1:7" s="53" customFormat="1" ht="20.25" customHeight="1" x14ac:dyDescent="0.2">
      <c r="A58" s="57">
        <v>62</v>
      </c>
      <c r="B58" s="57" t="s">
        <v>134</v>
      </c>
      <c r="C58" s="47">
        <v>4027.19</v>
      </c>
      <c r="D58" s="47">
        <v>7484</v>
      </c>
      <c r="E58" s="47">
        <v>7732.83</v>
      </c>
      <c r="F58" s="190" t="s">
        <v>193</v>
      </c>
      <c r="G58" s="10">
        <f>E58/D58*100</f>
        <v>103.32482629609834</v>
      </c>
    </row>
    <row r="59" spans="1:7" s="56" customFormat="1" ht="20.25" customHeight="1" x14ac:dyDescent="0.2">
      <c r="A59" s="57"/>
      <c r="B59" s="59" t="s">
        <v>138</v>
      </c>
      <c r="C59" s="60">
        <f>SUM(C52:C58)</f>
        <v>474537.05</v>
      </c>
      <c r="D59" s="60">
        <f>SUM(D52:D58)</f>
        <v>1145063.9700000002</v>
      </c>
      <c r="E59" s="60">
        <f>SUM(E52:E58)</f>
        <v>560576.41999999993</v>
      </c>
      <c r="F59" s="10">
        <f t="shared" si="0"/>
        <v>118.13122284129341</v>
      </c>
      <c r="G59" s="10">
        <f t="shared" si="1"/>
        <v>48.955904184112946</v>
      </c>
    </row>
    <row r="60" spans="1:7" s="56" customFormat="1" ht="12.75" x14ac:dyDescent="0.2">
      <c r="A60" s="58"/>
      <c r="B60" s="50"/>
      <c r="C60" s="65"/>
      <c r="D60" s="65"/>
      <c r="E60" s="65"/>
      <c r="F60" s="51"/>
      <c r="G60" s="51"/>
    </row>
  </sheetData>
  <mergeCells count="4">
    <mergeCell ref="A1:G1"/>
    <mergeCell ref="A51:B51"/>
    <mergeCell ref="A49:G49"/>
    <mergeCell ref="A3:B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6"/>
  <sheetViews>
    <sheetView topLeftCell="B74" zoomScale="74" zoomScaleNormal="74" workbookViewId="0">
      <selection activeCell="E107" sqref="E107"/>
    </sheetView>
  </sheetViews>
  <sheetFormatPr defaultRowHeight="12.75" x14ac:dyDescent="0.2"/>
  <cols>
    <col min="1" max="1" width="9.28515625" style="75" customWidth="1"/>
    <col min="2" max="2" width="42.28515625" style="24" customWidth="1"/>
    <col min="3" max="3" width="18.42578125" style="25" customWidth="1"/>
    <col min="4" max="4" width="18.85546875" style="25" customWidth="1"/>
    <col min="5" max="5" width="18" style="25" customWidth="1"/>
    <col min="6" max="6" width="16.28515625" style="26" customWidth="1"/>
    <col min="7" max="7" width="15.28515625" style="27" customWidth="1"/>
    <col min="8" max="10" width="15.28515625" style="24" customWidth="1"/>
    <col min="11" max="14" width="15.140625" style="24" customWidth="1"/>
    <col min="15" max="15" width="16.7109375" style="24" hidden="1" customWidth="1"/>
    <col min="16" max="16" width="16.42578125" style="24" hidden="1" customWidth="1"/>
    <col min="17" max="17" width="12.5703125" style="24" hidden="1" customWidth="1"/>
    <col min="18" max="18" width="15.140625" style="24" customWidth="1"/>
    <col min="19" max="16384" width="9.140625" style="24"/>
  </cols>
  <sheetData>
    <row r="1" spans="1:7" ht="22.5" customHeight="1" x14ac:dyDescent="0.2">
      <c r="A1" s="308" t="s">
        <v>346</v>
      </c>
      <c r="B1" s="308"/>
      <c r="C1" s="308"/>
      <c r="D1" s="308"/>
      <c r="E1" s="308"/>
      <c r="F1" s="308"/>
      <c r="G1" s="308"/>
    </row>
    <row r="2" spans="1:7" s="66" customFormat="1" ht="38.25" x14ac:dyDescent="0.2">
      <c r="A2" s="72" t="s">
        <v>61</v>
      </c>
      <c r="B2" s="29" t="s">
        <v>46</v>
      </c>
      <c r="C2" s="30" t="s">
        <v>328</v>
      </c>
      <c r="D2" s="30" t="s">
        <v>347</v>
      </c>
      <c r="E2" s="30" t="s">
        <v>348</v>
      </c>
      <c r="F2" s="5" t="s">
        <v>47</v>
      </c>
      <c r="G2" s="6" t="s">
        <v>47</v>
      </c>
    </row>
    <row r="3" spans="1:7" s="71" customFormat="1" x14ac:dyDescent="0.2">
      <c r="A3" s="309">
        <v>1</v>
      </c>
      <c r="B3" s="310"/>
      <c r="C3" s="32">
        <v>2</v>
      </c>
      <c r="D3" s="32">
        <v>4</v>
      </c>
      <c r="E3" s="32">
        <v>5</v>
      </c>
      <c r="F3" s="32" t="s">
        <v>48</v>
      </c>
      <c r="G3" s="70" t="s">
        <v>49</v>
      </c>
    </row>
    <row r="4" spans="1:7" x14ac:dyDescent="0.2">
      <c r="A4" s="91">
        <v>3</v>
      </c>
      <c r="B4" s="95" t="s">
        <v>288</v>
      </c>
      <c r="C4" s="87">
        <f>SUM(C5,C15,C47,C51,C56,C59)</f>
        <v>450988.38000000012</v>
      </c>
      <c r="D4" s="87">
        <v>1152764.92</v>
      </c>
      <c r="E4" s="87">
        <f>SUM(E5,E15,E47,E51,E56,E59)</f>
        <v>551911.23</v>
      </c>
      <c r="F4" s="88">
        <f>E4/C4*100</f>
        <v>122.3781486343395</v>
      </c>
      <c r="G4" s="89">
        <f>E4/D4*100</f>
        <v>47.877170828550199</v>
      </c>
    </row>
    <row r="5" spans="1:7" x14ac:dyDescent="0.2">
      <c r="A5" s="34">
        <v>31</v>
      </c>
      <c r="B5" s="67" t="s">
        <v>62</v>
      </c>
      <c r="C5" s="36">
        <f>SUM(C6,C10,C12)</f>
        <v>351871.70000000007</v>
      </c>
      <c r="D5" s="36">
        <v>950312</v>
      </c>
      <c r="E5" s="36">
        <f>SUM(E6,E10,E12)</f>
        <v>445783.45</v>
      </c>
      <c r="F5" s="9">
        <f>E5/C5*100</f>
        <v>126.68920234278571</v>
      </c>
      <c r="G5" s="10">
        <f>E5/D5*100</f>
        <v>46.90916772596789</v>
      </c>
    </row>
    <row r="6" spans="1:7" x14ac:dyDescent="0.2">
      <c r="A6" s="34">
        <v>311</v>
      </c>
      <c r="B6" s="67" t="s">
        <v>63</v>
      </c>
      <c r="C6" s="36">
        <f>SUM(C7:C9)</f>
        <v>292003.20000000001</v>
      </c>
      <c r="D6" s="36"/>
      <c r="E6" s="36">
        <f>SUM(E7:E9)</f>
        <v>370448.51</v>
      </c>
      <c r="F6" s="9"/>
      <c r="G6" s="10"/>
    </row>
    <row r="7" spans="1:7" x14ac:dyDescent="0.2">
      <c r="A7" s="38">
        <v>3111</v>
      </c>
      <c r="B7" s="39" t="s">
        <v>64</v>
      </c>
      <c r="C7" s="40">
        <v>292003.20000000001</v>
      </c>
      <c r="D7" s="40"/>
      <c r="E7" s="40">
        <v>370448.51</v>
      </c>
      <c r="F7" s="9"/>
      <c r="G7" s="10"/>
    </row>
    <row r="8" spans="1:7" x14ac:dyDescent="0.2">
      <c r="A8" s="38">
        <v>3113</v>
      </c>
      <c r="B8" s="39" t="s">
        <v>110</v>
      </c>
      <c r="C8" s="40">
        <v>0</v>
      </c>
      <c r="D8" s="40"/>
      <c r="E8" s="40">
        <v>0</v>
      </c>
      <c r="F8" s="190"/>
      <c r="G8" s="10"/>
    </row>
    <row r="9" spans="1:7" x14ac:dyDescent="0.2">
      <c r="A9" s="38">
        <v>3114</v>
      </c>
      <c r="B9" s="39" t="s">
        <v>111</v>
      </c>
      <c r="C9" s="40">
        <v>0</v>
      </c>
      <c r="D9" s="40"/>
      <c r="E9" s="40">
        <v>0</v>
      </c>
      <c r="F9" s="190"/>
      <c r="G9" s="10"/>
    </row>
    <row r="10" spans="1:7" x14ac:dyDescent="0.2">
      <c r="A10" s="34">
        <v>312</v>
      </c>
      <c r="B10" s="67" t="s">
        <v>65</v>
      </c>
      <c r="C10" s="36">
        <f>SUM(C11)</f>
        <v>11686.59</v>
      </c>
      <c r="D10" s="36"/>
      <c r="E10" s="36">
        <f>SUM(E11)</f>
        <v>14210.83</v>
      </c>
      <c r="F10" s="9"/>
      <c r="G10" s="10"/>
    </row>
    <row r="11" spans="1:7" x14ac:dyDescent="0.2">
      <c r="A11" s="38" t="s">
        <v>1</v>
      </c>
      <c r="B11" s="68" t="s">
        <v>65</v>
      </c>
      <c r="C11" s="40">
        <v>11686.59</v>
      </c>
      <c r="D11" s="40"/>
      <c r="E11" s="40">
        <v>14210.83</v>
      </c>
      <c r="F11" s="9"/>
      <c r="G11" s="10"/>
    </row>
    <row r="12" spans="1:7" x14ac:dyDescent="0.2">
      <c r="A12" s="34">
        <v>313</v>
      </c>
      <c r="B12" s="67" t="s">
        <v>66</v>
      </c>
      <c r="C12" s="36">
        <f>SUM(C13:C14)</f>
        <v>48181.91</v>
      </c>
      <c r="D12" s="36"/>
      <c r="E12" s="36">
        <f>SUM(E13:E14)</f>
        <v>61124.11</v>
      </c>
      <c r="F12" s="9"/>
      <c r="G12" s="10"/>
    </row>
    <row r="13" spans="1:7" x14ac:dyDescent="0.2">
      <c r="A13" s="38">
        <v>3132</v>
      </c>
      <c r="B13" s="68" t="s">
        <v>67</v>
      </c>
      <c r="C13" s="40">
        <v>48181.91</v>
      </c>
      <c r="D13" s="40"/>
      <c r="E13" s="40">
        <v>61124.11</v>
      </c>
      <c r="F13" s="9"/>
      <c r="G13" s="10"/>
    </row>
    <row r="14" spans="1:7" ht="25.5" x14ac:dyDescent="0.2">
      <c r="A14" s="38">
        <v>3133</v>
      </c>
      <c r="B14" s="68" t="s">
        <v>68</v>
      </c>
      <c r="C14" s="40">
        <v>0</v>
      </c>
      <c r="D14" s="40"/>
      <c r="E14" s="40">
        <v>0</v>
      </c>
      <c r="F14" s="190"/>
      <c r="G14" s="10"/>
    </row>
    <row r="15" spans="1:7" x14ac:dyDescent="0.2">
      <c r="A15" s="34">
        <v>32</v>
      </c>
      <c r="B15" s="67" t="s">
        <v>69</v>
      </c>
      <c r="C15" s="36">
        <f>SUM(C16,C21,C28,C38,C40)</f>
        <v>98125.290000000008</v>
      </c>
      <c r="D15" s="36">
        <v>200498.74</v>
      </c>
      <c r="E15" s="36">
        <f>SUM(E16,E21,E28,E38,E40)</f>
        <v>105674.8</v>
      </c>
      <c r="F15" s="9">
        <f>E15/C15*100</f>
        <v>107.69374541466323</v>
      </c>
      <c r="G15" s="10">
        <f>E15/D15*100</f>
        <v>52.705967129768503</v>
      </c>
    </row>
    <row r="16" spans="1:7" x14ac:dyDescent="0.2">
      <c r="A16" s="34">
        <v>321</v>
      </c>
      <c r="B16" s="67" t="s">
        <v>70</v>
      </c>
      <c r="C16" s="36">
        <f>SUM(C17:C19)</f>
        <v>29489.599999999999</v>
      </c>
      <c r="D16" s="36"/>
      <c r="E16" s="36">
        <f>SUM(E17:E20)</f>
        <v>34494.160000000003</v>
      </c>
      <c r="F16" s="9"/>
      <c r="G16" s="10"/>
    </row>
    <row r="17" spans="1:7" x14ac:dyDescent="0.2">
      <c r="A17" s="38" t="s">
        <v>4</v>
      </c>
      <c r="B17" s="68" t="s">
        <v>71</v>
      </c>
      <c r="C17" s="40">
        <v>4870.91</v>
      </c>
      <c r="D17" s="40"/>
      <c r="E17" s="40">
        <v>5380.52</v>
      </c>
      <c r="F17" s="9"/>
      <c r="G17" s="10"/>
    </row>
    <row r="18" spans="1:7" ht="25.5" x14ac:dyDescent="0.2">
      <c r="A18" s="38" t="s">
        <v>3</v>
      </c>
      <c r="B18" s="68" t="s">
        <v>72</v>
      </c>
      <c r="C18" s="40">
        <v>24218.69</v>
      </c>
      <c r="D18" s="40"/>
      <c r="E18" s="40">
        <v>27784.639999999999</v>
      </c>
      <c r="F18" s="9"/>
      <c r="G18" s="10"/>
    </row>
    <row r="19" spans="1:7" x14ac:dyDescent="0.2">
      <c r="A19" s="38">
        <v>3213</v>
      </c>
      <c r="B19" s="68" t="s">
        <v>73</v>
      </c>
      <c r="C19" s="40">
        <v>400</v>
      </c>
      <c r="D19" s="40"/>
      <c r="E19" s="40">
        <v>537</v>
      </c>
      <c r="F19" s="9"/>
      <c r="G19" s="16"/>
    </row>
    <row r="20" spans="1:7" x14ac:dyDescent="0.2">
      <c r="A20" s="38">
        <v>3214</v>
      </c>
      <c r="B20" s="68" t="s">
        <v>353</v>
      </c>
      <c r="C20" s="40">
        <v>0</v>
      </c>
      <c r="D20" s="40"/>
      <c r="E20" s="40">
        <v>792</v>
      </c>
      <c r="F20" s="9"/>
      <c r="G20" s="16"/>
    </row>
    <row r="21" spans="1:7" x14ac:dyDescent="0.2">
      <c r="A21" s="34">
        <v>322</v>
      </c>
      <c r="B21" s="67" t="s">
        <v>74</v>
      </c>
      <c r="C21" s="36">
        <f>SUM(C22:C27)</f>
        <v>18337.97</v>
      </c>
      <c r="D21" s="36"/>
      <c r="E21" s="36">
        <f>SUM(E22:E27)</f>
        <v>17961.61</v>
      </c>
      <c r="F21" s="9"/>
      <c r="G21" s="10"/>
    </row>
    <row r="22" spans="1:7" x14ac:dyDescent="0.2">
      <c r="A22" s="38" t="s">
        <v>32</v>
      </c>
      <c r="B22" s="68" t="s">
        <v>75</v>
      </c>
      <c r="C22" s="40">
        <v>3884.4</v>
      </c>
      <c r="D22" s="40"/>
      <c r="E22" s="40">
        <v>3935.08</v>
      </c>
      <c r="F22" s="9"/>
      <c r="G22" s="10"/>
    </row>
    <row r="23" spans="1:7" x14ac:dyDescent="0.2">
      <c r="A23" s="38">
        <v>3222</v>
      </c>
      <c r="B23" s="68" t="s">
        <v>76</v>
      </c>
      <c r="C23" s="40">
        <v>1204.73</v>
      </c>
      <c r="D23" s="40"/>
      <c r="E23" s="40">
        <v>1261.72</v>
      </c>
      <c r="F23" s="190"/>
      <c r="G23" s="10"/>
    </row>
    <row r="24" spans="1:7" x14ac:dyDescent="0.2">
      <c r="A24" s="38" t="s">
        <v>29</v>
      </c>
      <c r="B24" s="68" t="s">
        <v>77</v>
      </c>
      <c r="C24" s="40">
        <v>10070.25</v>
      </c>
      <c r="D24" s="40"/>
      <c r="E24" s="40">
        <v>8379.9699999999993</v>
      </c>
      <c r="F24" s="9"/>
      <c r="G24" s="10"/>
    </row>
    <row r="25" spans="1:7" ht="25.5" x14ac:dyDescent="0.2">
      <c r="A25" s="38" t="s">
        <v>34</v>
      </c>
      <c r="B25" s="68" t="s">
        <v>78</v>
      </c>
      <c r="C25" s="40">
        <v>3088.6</v>
      </c>
      <c r="D25" s="40"/>
      <c r="E25" s="40">
        <v>3686.62</v>
      </c>
      <c r="F25" s="9"/>
      <c r="G25" s="10"/>
    </row>
    <row r="26" spans="1:7" x14ac:dyDescent="0.2">
      <c r="A26" s="38">
        <v>3225</v>
      </c>
      <c r="B26" s="68" t="s">
        <v>79</v>
      </c>
      <c r="C26" s="40">
        <v>89.99</v>
      </c>
      <c r="D26" s="40"/>
      <c r="E26" s="40">
        <v>698.22</v>
      </c>
      <c r="F26" s="9"/>
      <c r="G26" s="10"/>
    </row>
    <row r="27" spans="1:7" x14ac:dyDescent="0.2">
      <c r="A27" s="38">
        <v>3227</v>
      </c>
      <c r="B27" s="68" t="s">
        <v>80</v>
      </c>
      <c r="C27" s="40">
        <v>0</v>
      </c>
      <c r="D27" s="40"/>
      <c r="E27" s="40">
        <v>0</v>
      </c>
      <c r="F27" s="9"/>
      <c r="G27" s="10"/>
    </row>
    <row r="28" spans="1:7" x14ac:dyDescent="0.2">
      <c r="A28" s="34">
        <v>323</v>
      </c>
      <c r="B28" s="67" t="s">
        <v>81</v>
      </c>
      <c r="C28" s="36">
        <f>SUM(C29:C37)</f>
        <v>38532.890000000007</v>
      </c>
      <c r="D28" s="36"/>
      <c r="E28" s="36">
        <f>SUM(E29:E37)</f>
        <v>38510.53</v>
      </c>
      <c r="F28" s="9"/>
      <c r="G28" s="10"/>
    </row>
    <row r="29" spans="1:7" x14ac:dyDescent="0.2">
      <c r="A29" s="38" t="s">
        <v>36</v>
      </c>
      <c r="B29" s="68" t="s">
        <v>82</v>
      </c>
      <c r="C29" s="40">
        <v>609.97</v>
      </c>
      <c r="D29" s="40"/>
      <c r="E29" s="40">
        <v>619.52</v>
      </c>
      <c r="F29" s="9"/>
      <c r="G29" s="10"/>
    </row>
    <row r="30" spans="1:7" x14ac:dyDescent="0.2">
      <c r="A30" s="38" t="s">
        <v>13</v>
      </c>
      <c r="B30" s="68" t="s">
        <v>83</v>
      </c>
      <c r="C30" s="40">
        <v>14190.53</v>
      </c>
      <c r="D30" s="40"/>
      <c r="E30" s="40">
        <v>2817.01</v>
      </c>
      <c r="F30" s="9"/>
      <c r="G30" s="10"/>
    </row>
    <row r="31" spans="1:7" x14ac:dyDescent="0.2">
      <c r="A31" s="38">
        <v>3233</v>
      </c>
      <c r="B31" s="68" t="s">
        <v>119</v>
      </c>
      <c r="C31" s="40">
        <v>696.35</v>
      </c>
      <c r="D31" s="40"/>
      <c r="E31" s="40">
        <v>0</v>
      </c>
      <c r="F31" s="190"/>
      <c r="G31" s="10"/>
    </row>
    <row r="32" spans="1:7" x14ac:dyDescent="0.2">
      <c r="A32" s="38" t="s">
        <v>27</v>
      </c>
      <c r="B32" s="68" t="s">
        <v>84</v>
      </c>
      <c r="C32" s="40">
        <v>2678.89</v>
      </c>
      <c r="D32" s="40"/>
      <c r="E32" s="40">
        <v>2294.5300000000002</v>
      </c>
      <c r="F32" s="9"/>
      <c r="G32" s="16"/>
    </row>
    <row r="33" spans="1:7" x14ac:dyDescent="0.2">
      <c r="A33" s="38">
        <v>3235</v>
      </c>
      <c r="B33" s="68" t="s">
        <v>85</v>
      </c>
      <c r="C33" s="40">
        <v>524.70000000000005</v>
      </c>
      <c r="D33" s="40"/>
      <c r="E33" s="40">
        <v>22.5</v>
      </c>
      <c r="F33" s="190"/>
      <c r="G33" s="16"/>
    </row>
    <row r="34" spans="1:7" x14ac:dyDescent="0.2">
      <c r="A34" s="38">
        <v>3236</v>
      </c>
      <c r="B34" s="68" t="s">
        <v>86</v>
      </c>
      <c r="C34" s="40">
        <v>2063.83</v>
      </c>
      <c r="D34" s="40"/>
      <c r="E34" s="40">
        <v>2080</v>
      </c>
      <c r="F34" s="9"/>
      <c r="G34" s="16"/>
    </row>
    <row r="35" spans="1:7" x14ac:dyDescent="0.2">
      <c r="A35" s="38">
        <v>3237</v>
      </c>
      <c r="B35" s="68" t="s">
        <v>87</v>
      </c>
      <c r="C35" s="40">
        <v>16876.52</v>
      </c>
      <c r="D35" s="40"/>
      <c r="E35" s="40">
        <v>29221.15</v>
      </c>
      <c r="F35" s="9"/>
      <c r="G35" s="16"/>
    </row>
    <row r="36" spans="1:7" x14ac:dyDescent="0.2">
      <c r="A36" s="38" t="s">
        <v>18</v>
      </c>
      <c r="B36" s="68" t="s">
        <v>88</v>
      </c>
      <c r="C36" s="40">
        <v>413.09</v>
      </c>
      <c r="D36" s="40"/>
      <c r="E36" s="40">
        <v>352.3</v>
      </c>
      <c r="F36" s="9"/>
      <c r="G36" s="16"/>
    </row>
    <row r="37" spans="1:7" x14ac:dyDescent="0.2">
      <c r="A37" s="38" t="s">
        <v>11</v>
      </c>
      <c r="B37" s="68" t="s">
        <v>89</v>
      </c>
      <c r="C37" s="40">
        <v>479.01</v>
      </c>
      <c r="D37" s="40"/>
      <c r="E37" s="40">
        <v>1103.52</v>
      </c>
      <c r="F37" s="9"/>
      <c r="G37" s="16"/>
    </row>
    <row r="38" spans="1:7" ht="25.5" x14ac:dyDescent="0.2">
      <c r="A38" s="34">
        <v>324</v>
      </c>
      <c r="B38" s="67" t="s">
        <v>90</v>
      </c>
      <c r="C38" s="36">
        <f>SUM(C39)</f>
        <v>415</v>
      </c>
      <c r="D38" s="36"/>
      <c r="E38" s="36">
        <f>SUM(E39)</f>
        <v>0</v>
      </c>
      <c r="F38" s="190"/>
      <c r="G38" s="10"/>
    </row>
    <row r="39" spans="1:7" ht="25.5" x14ac:dyDescent="0.2">
      <c r="A39" s="38">
        <v>3241</v>
      </c>
      <c r="B39" s="68" t="s">
        <v>90</v>
      </c>
      <c r="C39" s="40">
        <v>415</v>
      </c>
      <c r="D39" s="40"/>
      <c r="E39" s="40">
        <v>0</v>
      </c>
      <c r="F39" s="190"/>
      <c r="G39" s="10"/>
    </row>
    <row r="40" spans="1:7" x14ac:dyDescent="0.2">
      <c r="A40" s="34">
        <v>329</v>
      </c>
      <c r="B40" s="67" t="s">
        <v>91</v>
      </c>
      <c r="C40" s="36">
        <f>SUM(C41:C46)</f>
        <v>11349.83</v>
      </c>
      <c r="D40" s="36"/>
      <c r="E40" s="36">
        <f>SUM(E41:E46)</f>
        <v>14708.5</v>
      </c>
      <c r="F40" s="9"/>
      <c r="G40" s="10"/>
    </row>
    <row r="41" spans="1:7" x14ac:dyDescent="0.2">
      <c r="A41" s="38">
        <v>3292</v>
      </c>
      <c r="B41" s="68" t="s">
        <v>92</v>
      </c>
      <c r="C41" s="40">
        <v>905.26</v>
      </c>
      <c r="D41" s="40"/>
      <c r="E41" s="40">
        <v>959.81</v>
      </c>
      <c r="F41" s="9"/>
      <c r="G41" s="16"/>
    </row>
    <row r="42" spans="1:7" x14ac:dyDescent="0.2">
      <c r="A42" s="38" t="s">
        <v>109</v>
      </c>
      <c r="B42" s="68" t="s">
        <v>93</v>
      </c>
      <c r="C42" s="40">
        <v>3923.16</v>
      </c>
      <c r="D42" s="40"/>
      <c r="E42" s="40">
        <v>5748.93</v>
      </c>
      <c r="F42" s="9"/>
      <c r="G42" s="16"/>
    </row>
    <row r="43" spans="1:7" x14ac:dyDescent="0.2">
      <c r="A43" s="38">
        <v>3294</v>
      </c>
      <c r="B43" s="68" t="s">
        <v>94</v>
      </c>
      <c r="C43" s="40">
        <v>0</v>
      </c>
      <c r="D43" s="40"/>
      <c r="E43" s="40">
        <v>0</v>
      </c>
      <c r="F43" s="190"/>
      <c r="G43" s="16"/>
    </row>
    <row r="44" spans="1:7" x14ac:dyDescent="0.2">
      <c r="A44" s="38">
        <v>3295</v>
      </c>
      <c r="B44" s="68" t="s">
        <v>95</v>
      </c>
      <c r="C44" s="40">
        <v>824.43</v>
      </c>
      <c r="D44" s="40"/>
      <c r="E44" s="40">
        <v>1059.6400000000001</v>
      </c>
      <c r="F44" s="9"/>
      <c r="G44" s="16"/>
    </row>
    <row r="45" spans="1:7" x14ac:dyDescent="0.2">
      <c r="A45" s="38">
        <v>3296</v>
      </c>
      <c r="B45" s="68" t="s">
        <v>285</v>
      </c>
      <c r="C45" s="40">
        <v>0</v>
      </c>
      <c r="D45" s="40"/>
      <c r="E45" s="40">
        <v>0</v>
      </c>
      <c r="F45" s="190"/>
      <c r="G45" s="16"/>
    </row>
    <row r="46" spans="1:7" x14ac:dyDescent="0.2">
      <c r="A46" s="38" t="s">
        <v>8</v>
      </c>
      <c r="B46" s="68" t="s">
        <v>91</v>
      </c>
      <c r="C46" s="40">
        <v>5696.98</v>
      </c>
      <c r="D46" s="40"/>
      <c r="E46" s="40">
        <v>6940.12</v>
      </c>
      <c r="F46" s="9"/>
      <c r="G46" s="16"/>
    </row>
    <row r="47" spans="1:7" x14ac:dyDescent="0.2">
      <c r="A47" s="34">
        <v>34</v>
      </c>
      <c r="B47" s="67" t="s">
        <v>96</v>
      </c>
      <c r="C47" s="36">
        <f>SUM(C48)</f>
        <v>401.19</v>
      </c>
      <c r="D47" s="36">
        <v>1740.68</v>
      </c>
      <c r="E47" s="36">
        <f>SUM(E48)</f>
        <v>452.98</v>
      </c>
      <c r="F47" s="9">
        <f>E47/C47*100</f>
        <v>112.90909544106285</v>
      </c>
      <c r="G47" s="10">
        <f>E47/D47*100</f>
        <v>26.023163361444951</v>
      </c>
    </row>
    <row r="48" spans="1:7" x14ac:dyDescent="0.2">
      <c r="A48" s="34">
        <v>343</v>
      </c>
      <c r="B48" s="67" t="s">
        <v>97</v>
      </c>
      <c r="C48" s="36">
        <f>SUM(C49,C50)</f>
        <v>401.19</v>
      </c>
      <c r="D48" s="36"/>
      <c r="E48" s="36">
        <f>SUM(E49,E50)</f>
        <v>452.98</v>
      </c>
      <c r="F48" s="9"/>
      <c r="G48" s="10"/>
    </row>
    <row r="49" spans="1:7" x14ac:dyDescent="0.2">
      <c r="A49" s="38" t="s">
        <v>22</v>
      </c>
      <c r="B49" s="68" t="s">
        <v>98</v>
      </c>
      <c r="C49" s="40">
        <v>401.05</v>
      </c>
      <c r="D49" s="40"/>
      <c r="E49" s="40">
        <v>452.98</v>
      </c>
      <c r="F49" s="9"/>
      <c r="G49" s="10"/>
    </row>
    <row r="50" spans="1:7" x14ac:dyDescent="0.2">
      <c r="A50" s="38">
        <v>3433</v>
      </c>
      <c r="B50" s="68" t="s">
        <v>286</v>
      </c>
      <c r="C50" s="40">
        <v>0.14000000000000001</v>
      </c>
      <c r="D50" s="40"/>
      <c r="E50" s="40">
        <v>0</v>
      </c>
      <c r="F50" s="190"/>
      <c r="G50" s="10"/>
    </row>
    <row r="51" spans="1:7" ht="25.5" x14ac:dyDescent="0.2">
      <c r="A51" s="34">
        <v>36</v>
      </c>
      <c r="B51" s="67" t="s">
        <v>112</v>
      </c>
      <c r="C51" s="36">
        <f>C52+C54</f>
        <v>231.61</v>
      </c>
      <c r="D51" s="36">
        <v>0</v>
      </c>
      <c r="E51" s="36">
        <v>0</v>
      </c>
      <c r="F51" s="9">
        <f>E51/C51*100</f>
        <v>0</v>
      </c>
      <c r="G51" s="190" t="s">
        <v>193</v>
      </c>
    </row>
    <row r="52" spans="1:7" ht="25.5" x14ac:dyDescent="0.2">
      <c r="A52" s="34">
        <v>366</v>
      </c>
      <c r="B52" s="67" t="s">
        <v>112</v>
      </c>
      <c r="C52" s="36">
        <f>C53</f>
        <v>0</v>
      </c>
      <c r="D52" s="36"/>
      <c r="E52" s="36">
        <f>E53</f>
        <v>0</v>
      </c>
      <c r="F52" s="190"/>
      <c r="G52" s="190"/>
    </row>
    <row r="53" spans="1:7" ht="25.5" x14ac:dyDescent="0.2">
      <c r="A53" s="38">
        <v>3661</v>
      </c>
      <c r="B53" s="68" t="s">
        <v>112</v>
      </c>
      <c r="C53" s="40">
        <v>0</v>
      </c>
      <c r="D53" s="40"/>
      <c r="E53" s="40">
        <v>0</v>
      </c>
      <c r="F53" s="190"/>
      <c r="G53" s="16"/>
    </row>
    <row r="54" spans="1:7" ht="25.5" x14ac:dyDescent="0.2">
      <c r="A54" s="34">
        <v>369</v>
      </c>
      <c r="B54" s="67" t="s">
        <v>113</v>
      </c>
      <c r="C54" s="36">
        <f>C55</f>
        <v>231.61</v>
      </c>
      <c r="D54" s="36"/>
      <c r="E54" s="36">
        <v>0</v>
      </c>
      <c r="F54" s="190"/>
      <c r="G54" s="10"/>
    </row>
    <row r="55" spans="1:7" ht="25.5" x14ac:dyDescent="0.2">
      <c r="A55" s="38">
        <v>3691</v>
      </c>
      <c r="B55" s="68" t="s">
        <v>113</v>
      </c>
      <c r="C55" s="40">
        <v>231.61</v>
      </c>
      <c r="D55" s="40"/>
      <c r="E55" s="40">
        <v>0</v>
      </c>
      <c r="F55" s="190"/>
      <c r="G55" s="16"/>
    </row>
    <row r="56" spans="1:7" ht="25.5" x14ac:dyDescent="0.2">
      <c r="A56" s="34">
        <v>37</v>
      </c>
      <c r="B56" s="67" t="s">
        <v>114</v>
      </c>
      <c r="C56" s="36">
        <f>SUM(C57)</f>
        <v>119.95</v>
      </c>
      <c r="D56" s="36">
        <v>0</v>
      </c>
      <c r="E56" s="36">
        <f>SUM(E57)</f>
        <v>0</v>
      </c>
      <c r="F56" s="190" t="s">
        <v>193</v>
      </c>
      <c r="G56" s="190" t="s">
        <v>193</v>
      </c>
    </row>
    <row r="57" spans="1:7" ht="25.5" x14ac:dyDescent="0.2">
      <c r="A57" s="34">
        <v>372</v>
      </c>
      <c r="B57" s="67" t="s">
        <v>114</v>
      </c>
      <c r="C57" s="36">
        <f>SUM(C58)</f>
        <v>119.95</v>
      </c>
      <c r="D57" s="36"/>
      <c r="E57" s="36">
        <f>SUM(E58)</f>
        <v>0</v>
      </c>
      <c r="F57" s="190"/>
      <c r="G57" s="190"/>
    </row>
    <row r="58" spans="1:7" ht="25.5" x14ac:dyDescent="0.2">
      <c r="A58" s="38">
        <v>3722</v>
      </c>
      <c r="B58" s="68" t="s">
        <v>114</v>
      </c>
      <c r="C58" s="40">
        <v>119.95</v>
      </c>
      <c r="D58" s="40"/>
      <c r="E58" s="40">
        <v>0</v>
      </c>
      <c r="F58" s="190"/>
      <c r="G58" s="16"/>
    </row>
    <row r="59" spans="1:7" x14ac:dyDescent="0.2">
      <c r="A59" s="34">
        <v>38</v>
      </c>
      <c r="B59" s="67" t="s">
        <v>65</v>
      </c>
      <c r="C59" s="36">
        <f>SUM(C60)</f>
        <v>238.64</v>
      </c>
      <c r="D59" s="36">
        <v>0</v>
      </c>
      <c r="E59" s="36">
        <f>SUM(E60)</f>
        <v>0</v>
      </c>
      <c r="F59" s="190" t="s">
        <v>193</v>
      </c>
      <c r="G59" s="190" t="s">
        <v>193</v>
      </c>
    </row>
    <row r="60" spans="1:7" x14ac:dyDescent="0.2">
      <c r="A60" s="34">
        <v>381</v>
      </c>
      <c r="B60" s="67" t="s">
        <v>330</v>
      </c>
      <c r="C60" s="36">
        <f>SUM(C61)</f>
        <v>238.64</v>
      </c>
      <c r="D60" s="36"/>
      <c r="E60" s="36">
        <f>SUM(E61)</f>
        <v>0</v>
      </c>
      <c r="F60" s="190"/>
      <c r="G60" s="190"/>
    </row>
    <row r="61" spans="1:7" x14ac:dyDescent="0.2">
      <c r="A61" s="38">
        <v>3812</v>
      </c>
      <c r="B61" s="68" t="s">
        <v>331</v>
      </c>
      <c r="C61" s="40">
        <v>238.64</v>
      </c>
      <c r="D61" s="40"/>
      <c r="E61" s="40">
        <v>0</v>
      </c>
      <c r="F61" s="190"/>
      <c r="G61" s="16"/>
    </row>
    <row r="62" spans="1:7" x14ac:dyDescent="0.2">
      <c r="A62" s="91">
        <v>4</v>
      </c>
      <c r="B62" s="95" t="s">
        <v>116</v>
      </c>
      <c r="C62" s="87">
        <f>SUM(C63,C67,C76)</f>
        <v>31989.489999999998</v>
      </c>
      <c r="D62" s="87">
        <v>17790.080000000002</v>
      </c>
      <c r="E62" s="87">
        <f>SUM(E63,E67,E76)</f>
        <v>638.08999999999992</v>
      </c>
      <c r="F62" s="88">
        <f>E62/C62*100</f>
        <v>1.9946863798078682</v>
      </c>
      <c r="G62" s="89">
        <f>E62/D62*100</f>
        <v>3.586774202252041</v>
      </c>
    </row>
    <row r="63" spans="1:7" ht="25.5" x14ac:dyDescent="0.2">
      <c r="A63" s="34">
        <v>41</v>
      </c>
      <c r="B63" s="67" t="s">
        <v>142</v>
      </c>
      <c r="C63" s="36">
        <f>SUM(C64)</f>
        <v>23710</v>
      </c>
      <c r="D63" s="36">
        <v>0</v>
      </c>
      <c r="E63" s="36">
        <f>SUM(E64)</f>
        <v>0</v>
      </c>
      <c r="F63" s="190" t="s">
        <v>193</v>
      </c>
      <c r="G63" s="190" t="s">
        <v>193</v>
      </c>
    </row>
    <row r="64" spans="1:7" x14ac:dyDescent="0.2">
      <c r="A64" s="34">
        <v>412</v>
      </c>
      <c r="B64" s="67" t="s">
        <v>117</v>
      </c>
      <c r="C64" s="36">
        <f>C65+C66</f>
        <v>23710</v>
      </c>
      <c r="D64" s="36"/>
      <c r="E64" s="36">
        <f>E65+E66</f>
        <v>0</v>
      </c>
      <c r="F64" s="190"/>
      <c r="G64" s="190"/>
    </row>
    <row r="65" spans="1:7" x14ac:dyDescent="0.2">
      <c r="A65" s="38">
        <v>4121</v>
      </c>
      <c r="B65" s="68" t="s">
        <v>117</v>
      </c>
      <c r="C65" s="40">
        <v>0</v>
      </c>
      <c r="D65" s="40"/>
      <c r="E65" s="40">
        <v>0</v>
      </c>
      <c r="F65" s="190"/>
      <c r="G65" s="10"/>
    </row>
    <row r="66" spans="1:7" x14ac:dyDescent="0.2">
      <c r="A66" s="38">
        <v>4126</v>
      </c>
      <c r="B66" s="68" t="s">
        <v>287</v>
      </c>
      <c r="C66" s="40">
        <v>23710</v>
      </c>
      <c r="D66" s="40"/>
      <c r="E66" s="40">
        <v>0</v>
      </c>
      <c r="F66" s="190"/>
      <c r="G66" s="10"/>
    </row>
    <row r="67" spans="1:7" ht="25.5" x14ac:dyDescent="0.2">
      <c r="A67" s="34">
        <v>42</v>
      </c>
      <c r="B67" s="67" t="s">
        <v>99</v>
      </c>
      <c r="C67" s="36">
        <f>C68+C77+C79</f>
        <v>4059.49</v>
      </c>
      <c r="D67" s="36">
        <v>17790.080000000002</v>
      </c>
      <c r="E67" s="36">
        <f>E68+E77+E79</f>
        <v>638.08999999999992</v>
      </c>
      <c r="F67" s="9">
        <f>E67/C67*100</f>
        <v>15.718476951538246</v>
      </c>
      <c r="G67" s="10">
        <f>E67/D67*100</f>
        <v>3.586774202252041</v>
      </c>
    </row>
    <row r="68" spans="1:7" x14ac:dyDescent="0.2">
      <c r="A68" s="34">
        <v>422</v>
      </c>
      <c r="B68" s="67" t="s">
        <v>100</v>
      </c>
      <c r="C68" s="36">
        <f>SUM(C69:C75)</f>
        <v>3876.54</v>
      </c>
      <c r="D68" s="36"/>
      <c r="E68" s="36">
        <f>SUM(E69:E75)</f>
        <v>292.19</v>
      </c>
      <c r="F68" s="9"/>
      <c r="G68" s="10"/>
    </row>
    <row r="69" spans="1:7" x14ac:dyDescent="0.2">
      <c r="A69" s="38" t="s">
        <v>16</v>
      </c>
      <c r="B69" s="68" t="s">
        <v>101</v>
      </c>
      <c r="C69" s="40">
        <v>2396.48</v>
      </c>
      <c r="D69" s="40"/>
      <c r="E69" s="40">
        <v>0</v>
      </c>
      <c r="F69" s="9"/>
      <c r="G69" s="16"/>
    </row>
    <row r="70" spans="1:7" x14ac:dyDescent="0.2">
      <c r="A70" s="38">
        <v>4222</v>
      </c>
      <c r="B70" s="68" t="s">
        <v>102</v>
      </c>
      <c r="C70" s="40">
        <v>0</v>
      </c>
      <c r="D70" s="40"/>
      <c r="E70" s="40">
        <v>0</v>
      </c>
      <c r="F70" s="190"/>
      <c r="G70" s="16"/>
    </row>
    <row r="71" spans="1:7" x14ac:dyDescent="0.2">
      <c r="A71" s="38">
        <v>4223</v>
      </c>
      <c r="B71" s="68" t="s">
        <v>103</v>
      </c>
      <c r="C71" s="40">
        <v>86.26</v>
      </c>
      <c r="D71" s="40"/>
      <c r="E71" s="40">
        <v>0</v>
      </c>
      <c r="F71" s="190"/>
      <c r="G71" s="16"/>
    </row>
    <row r="72" spans="1:7" x14ac:dyDescent="0.2">
      <c r="A72" s="38">
        <v>4224</v>
      </c>
      <c r="B72" s="68" t="s">
        <v>104</v>
      </c>
      <c r="C72" s="40">
        <v>0</v>
      </c>
      <c r="D72" s="40"/>
      <c r="E72" s="40">
        <v>0</v>
      </c>
      <c r="F72" s="190"/>
      <c r="G72" s="16"/>
    </row>
    <row r="73" spans="1:7" x14ac:dyDescent="0.2">
      <c r="A73" s="38">
        <v>4225</v>
      </c>
      <c r="B73" s="68" t="s">
        <v>115</v>
      </c>
      <c r="C73" s="40">
        <v>0</v>
      </c>
      <c r="D73" s="40"/>
      <c r="E73" s="40">
        <v>0</v>
      </c>
      <c r="F73" s="190"/>
      <c r="G73" s="16"/>
    </row>
    <row r="74" spans="1:7" x14ac:dyDescent="0.2">
      <c r="A74" s="38">
        <v>4226</v>
      </c>
      <c r="B74" s="68" t="s">
        <v>105</v>
      </c>
      <c r="C74" s="40">
        <v>0</v>
      </c>
      <c r="D74" s="40"/>
      <c r="E74" s="40">
        <v>0</v>
      </c>
      <c r="F74" s="190"/>
      <c r="G74" s="16"/>
    </row>
    <row r="75" spans="1:7" x14ac:dyDescent="0.2">
      <c r="A75" s="38">
        <v>4227</v>
      </c>
      <c r="B75" s="68" t="s">
        <v>106</v>
      </c>
      <c r="C75" s="40">
        <v>1393.8</v>
      </c>
      <c r="D75" s="40"/>
      <c r="E75" s="40">
        <v>292.19</v>
      </c>
      <c r="F75" s="190"/>
      <c r="G75" s="16"/>
    </row>
    <row r="76" spans="1:7" x14ac:dyDescent="0.2">
      <c r="A76" s="34">
        <v>423</v>
      </c>
      <c r="B76" s="67" t="s">
        <v>289</v>
      </c>
      <c r="C76" s="36">
        <v>4220</v>
      </c>
      <c r="D76" s="36"/>
      <c r="E76" s="36">
        <v>0</v>
      </c>
      <c r="F76" s="190"/>
      <c r="G76" s="16"/>
    </row>
    <row r="77" spans="1:7" ht="25.5" x14ac:dyDescent="0.2">
      <c r="A77" s="34">
        <v>424</v>
      </c>
      <c r="B77" s="67" t="s">
        <v>118</v>
      </c>
      <c r="C77" s="36">
        <f>C78</f>
        <v>182.95</v>
      </c>
      <c r="D77" s="36"/>
      <c r="E77" s="36">
        <f>E78</f>
        <v>345.9</v>
      </c>
      <c r="F77" s="190"/>
      <c r="G77" s="10"/>
    </row>
    <row r="78" spans="1:7" x14ac:dyDescent="0.2">
      <c r="A78" s="38">
        <v>4241</v>
      </c>
      <c r="B78" s="68" t="s">
        <v>107</v>
      </c>
      <c r="C78" s="40">
        <v>182.95</v>
      </c>
      <c r="D78" s="40"/>
      <c r="E78" s="40">
        <v>345.9</v>
      </c>
      <c r="F78" s="190"/>
      <c r="G78" s="10"/>
    </row>
    <row r="79" spans="1:7" x14ac:dyDescent="0.2">
      <c r="A79" s="34">
        <v>426</v>
      </c>
      <c r="B79" s="67" t="s">
        <v>192</v>
      </c>
      <c r="C79" s="36">
        <f>C80</f>
        <v>0</v>
      </c>
      <c r="D79" s="36"/>
      <c r="E79" s="36">
        <f>E80</f>
        <v>0</v>
      </c>
      <c r="F79" s="190"/>
      <c r="G79" s="10"/>
    </row>
    <row r="80" spans="1:7" x14ac:dyDescent="0.2">
      <c r="A80" s="38">
        <v>4262</v>
      </c>
      <c r="B80" s="68" t="s">
        <v>191</v>
      </c>
      <c r="C80" s="40">
        <v>0</v>
      </c>
      <c r="D80" s="40"/>
      <c r="E80" s="40">
        <v>0</v>
      </c>
      <c r="F80" s="190"/>
      <c r="G80" s="10"/>
    </row>
    <row r="81" spans="1:11" s="37" customFormat="1" ht="25.5" x14ac:dyDescent="0.2">
      <c r="A81" s="85">
        <v>5</v>
      </c>
      <c r="B81" s="86" t="s">
        <v>185</v>
      </c>
      <c r="C81" s="87">
        <f t="shared" ref="C81:E82" si="0">C82</f>
        <v>0</v>
      </c>
      <c r="D81" s="87">
        <f t="shared" si="0"/>
        <v>0</v>
      </c>
      <c r="E81" s="87">
        <f t="shared" si="0"/>
        <v>0</v>
      </c>
      <c r="F81" s="191" t="s">
        <v>193</v>
      </c>
      <c r="G81" s="191" t="s">
        <v>193</v>
      </c>
    </row>
    <row r="82" spans="1:11" s="37" customFormat="1" ht="25.5" x14ac:dyDescent="0.2">
      <c r="A82" s="83">
        <v>54</v>
      </c>
      <c r="B82" s="77" t="s">
        <v>186</v>
      </c>
      <c r="C82" s="36">
        <f t="shared" si="0"/>
        <v>0</v>
      </c>
      <c r="D82" s="36">
        <f t="shared" si="0"/>
        <v>0</v>
      </c>
      <c r="E82" s="36">
        <f t="shared" si="0"/>
        <v>0</v>
      </c>
      <c r="F82" s="190" t="s">
        <v>193</v>
      </c>
      <c r="G82" s="190" t="s">
        <v>193</v>
      </c>
    </row>
    <row r="83" spans="1:11" ht="25.5" x14ac:dyDescent="0.2">
      <c r="A83" s="84">
        <v>544</v>
      </c>
      <c r="B83" s="76" t="s">
        <v>187</v>
      </c>
      <c r="C83" s="40"/>
      <c r="D83" s="40"/>
      <c r="E83" s="40"/>
      <c r="F83" s="190"/>
      <c r="G83" s="10"/>
    </row>
    <row r="84" spans="1:11" ht="19.899999999999999" customHeight="1" x14ac:dyDescent="0.2">
      <c r="A84" s="96" t="s">
        <v>108</v>
      </c>
      <c r="B84" s="97"/>
      <c r="C84" s="87">
        <f>SUM(C62,C4,C81)</f>
        <v>482977.87000000011</v>
      </c>
      <c r="D84" s="87">
        <f>SUM(D62,D4,D81)</f>
        <v>1170555</v>
      </c>
      <c r="E84" s="87">
        <f>SUM(E62,E4,E81)</f>
        <v>552549.31999999995</v>
      </c>
      <c r="F84" s="88">
        <f>E84/C84*100</f>
        <v>114.40468690625511</v>
      </c>
      <c r="G84" s="89">
        <f>E84/D84*100</f>
        <v>47.204045944018006</v>
      </c>
    </row>
    <row r="85" spans="1:11" ht="12.6" customHeight="1" x14ac:dyDescent="0.2">
      <c r="A85" s="74"/>
      <c r="B85" s="62"/>
      <c r="C85" s="63"/>
      <c r="D85" s="63"/>
      <c r="E85" s="63"/>
      <c r="F85" s="69"/>
      <c r="G85" s="64"/>
    </row>
    <row r="86" spans="1:11" ht="19.899999999999999" customHeight="1" x14ac:dyDescent="0.2">
      <c r="A86" s="311" t="s">
        <v>143</v>
      </c>
      <c r="B86" s="312"/>
      <c r="C86" s="312"/>
      <c r="D86" s="312"/>
      <c r="E86" s="312"/>
      <c r="F86" s="312"/>
      <c r="G86" s="313"/>
    </row>
    <row r="87" spans="1:11" s="31" customFormat="1" ht="39" customHeight="1" x14ac:dyDescent="0.2">
      <c r="A87" s="28" t="s">
        <v>188</v>
      </c>
      <c r="B87" s="29" t="s">
        <v>189</v>
      </c>
      <c r="C87" s="30" t="s">
        <v>329</v>
      </c>
      <c r="D87" s="30" t="s">
        <v>350</v>
      </c>
      <c r="E87" s="30" t="s">
        <v>349</v>
      </c>
      <c r="F87" s="5" t="s">
        <v>47</v>
      </c>
      <c r="G87" s="6" t="s">
        <v>47</v>
      </c>
    </row>
    <row r="88" spans="1:11" s="71" customFormat="1" ht="13.5" customHeight="1" x14ac:dyDescent="0.2">
      <c r="A88" s="309">
        <v>1</v>
      </c>
      <c r="B88" s="310"/>
      <c r="C88" s="32">
        <v>2</v>
      </c>
      <c r="D88" s="32">
        <v>4</v>
      </c>
      <c r="E88" s="32">
        <v>5</v>
      </c>
      <c r="F88" s="32" t="s">
        <v>48</v>
      </c>
      <c r="G88" s="70" t="s">
        <v>49</v>
      </c>
    </row>
    <row r="89" spans="1:11" ht="19.899999999999999" customHeight="1" x14ac:dyDescent="0.2">
      <c r="A89" s="57">
        <v>11</v>
      </c>
      <c r="B89" s="57" t="s">
        <v>133</v>
      </c>
      <c r="C89" s="47">
        <v>27610.57</v>
      </c>
      <c r="D89" s="47">
        <v>23815.439999999999</v>
      </c>
      <c r="E89" s="47">
        <v>961.16</v>
      </c>
      <c r="F89" s="10">
        <f t="shared" ref="F89:F96" si="1">E89/C89*100</f>
        <v>3.4811305960000101</v>
      </c>
      <c r="G89" s="10">
        <f t="shared" ref="G89:G96" si="2">E89/D89*100</f>
        <v>4.0358691672293272</v>
      </c>
      <c r="J89" s="225"/>
      <c r="K89" s="226"/>
    </row>
    <row r="90" spans="1:11" ht="19.899999999999999" customHeight="1" x14ac:dyDescent="0.2">
      <c r="A90" s="57">
        <v>32</v>
      </c>
      <c r="B90" s="57" t="s">
        <v>137</v>
      </c>
      <c r="C90" s="47">
        <v>52587.33</v>
      </c>
      <c r="D90" s="47">
        <v>138543.14000000001</v>
      </c>
      <c r="E90" s="47">
        <v>52213.04</v>
      </c>
      <c r="F90" s="10">
        <f t="shared" si="1"/>
        <v>99.288250610936132</v>
      </c>
      <c r="G90" s="10">
        <f t="shared" si="2"/>
        <v>37.687207031687024</v>
      </c>
      <c r="J90" s="225"/>
      <c r="K90" s="226"/>
    </row>
    <row r="91" spans="1:11" ht="19.899999999999999" customHeight="1" x14ac:dyDescent="0.2">
      <c r="A91" s="57">
        <v>48</v>
      </c>
      <c r="B91" s="57" t="s">
        <v>135</v>
      </c>
      <c r="C91" s="47">
        <v>44508.480000000003</v>
      </c>
      <c r="D91" s="47">
        <v>76268.55</v>
      </c>
      <c r="E91" s="47">
        <v>48799.32</v>
      </c>
      <c r="F91" s="10">
        <f t="shared" si="1"/>
        <v>109.6404999676466</v>
      </c>
      <c r="G91" s="10">
        <f t="shared" si="2"/>
        <v>63.983542364447729</v>
      </c>
      <c r="J91" s="225"/>
      <c r="K91" s="226"/>
    </row>
    <row r="92" spans="1:11" ht="19.899999999999999" customHeight="1" x14ac:dyDescent="0.2">
      <c r="A92" s="57">
        <v>53</v>
      </c>
      <c r="B92" s="57" t="s">
        <v>351</v>
      </c>
      <c r="C92" s="47">
        <v>348512.79</v>
      </c>
      <c r="D92" s="47">
        <v>920963.5</v>
      </c>
      <c r="E92" s="47">
        <v>441482.7</v>
      </c>
      <c r="F92" s="10">
        <f t="shared" si="1"/>
        <v>126.67618310363875</v>
      </c>
      <c r="G92" s="10">
        <f t="shared" si="2"/>
        <v>47.937046365029666</v>
      </c>
      <c r="J92" s="225"/>
      <c r="K92" s="226"/>
    </row>
    <row r="93" spans="1:11" ht="19.899999999999999" customHeight="1" x14ac:dyDescent="0.2">
      <c r="A93" s="57">
        <v>55</v>
      </c>
      <c r="B93" s="57" t="s">
        <v>352</v>
      </c>
      <c r="C93" s="47">
        <v>2302.7199999999998</v>
      </c>
      <c r="D93" s="47">
        <v>2800.84</v>
      </c>
      <c r="E93" s="47">
        <v>1026.76</v>
      </c>
      <c r="F93" s="10">
        <f t="shared" si="1"/>
        <v>44.58900778210117</v>
      </c>
      <c r="G93" s="10">
        <f t="shared" si="2"/>
        <v>36.659002299310202</v>
      </c>
      <c r="J93" s="225"/>
      <c r="K93" s="226"/>
    </row>
    <row r="94" spans="1:11" ht="19.899999999999999" customHeight="1" x14ac:dyDescent="0.2">
      <c r="A94" s="57">
        <v>58</v>
      </c>
      <c r="B94" s="57" t="s">
        <v>136</v>
      </c>
      <c r="C94" s="47">
        <v>1243.69</v>
      </c>
      <c r="D94" s="47">
        <v>199.53</v>
      </c>
      <c r="E94" s="47">
        <v>199.53</v>
      </c>
      <c r="F94" s="10">
        <f t="shared" si="1"/>
        <v>16.043387017665172</v>
      </c>
      <c r="G94" s="10">
        <f t="shared" si="2"/>
        <v>100</v>
      </c>
      <c r="J94" s="225"/>
      <c r="K94" s="226"/>
    </row>
    <row r="95" spans="1:11" ht="19.899999999999999" customHeight="1" x14ac:dyDescent="0.2">
      <c r="A95" s="57">
        <v>62</v>
      </c>
      <c r="B95" s="57" t="s">
        <v>134</v>
      </c>
      <c r="C95" s="47">
        <v>6212.29</v>
      </c>
      <c r="D95" s="47">
        <v>7964</v>
      </c>
      <c r="E95" s="47">
        <v>7866.81</v>
      </c>
      <c r="F95" s="10">
        <f t="shared" si="1"/>
        <v>126.63301294691651</v>
      </c>
      <c r="G95" s="10">
        <f t="shared" si="2"/>
        <v>98.779633350075343</v>
      </c>
      <c r="J95" s="225"/>
      <c r="K95" s="226"/>
    </row>
    <row r="96" spans="1:11" ht="19.899999999999999" customHeight="1" thickBot="1" x14ac:dyDescent="0.25">
      <c r="A96" s="250"/>
      <c r="B96" s="251" t="s">
        <v>138</v>
      </c>
      <c r="C96" s="252">
        <f>SUM(C89:C95)</f>
        <v>482977.86999999994</v>
      </c>
      <c r="D96" s="252">
        <f>SUM(D89:D95)</f>
        <v>1170555</v>
      </c>
      <c r="E96" s="252">
        <f>SUM(E89:E95)</f>
        <v>552549.32000000007</v>
      </c>
      <c r="F96" s="253">
        <f t="shared" si="1"/>
        <v>114.40468690625518</v>
      </c>
      <c r="G96" s="253">
        <f t="shared" si="2"/>
        <v>47.204045944018013</v>
      </c>
      <c r="J96" s="61"/>
      <c r="K96" s="226"/>
    </row>
    <row r="97" spans="1:11" ht="12.6" customHeight="1" x14ac:dyDescent="0.2">
      <c r="A97" s="74"/>
      <c r="B97" s="62"/>
      <c r="C97" s="63"/>
      <c r="D97" s="63"/>
      <c r="E97" s="63"/>
      <c r="F97" s="69"/>
      <c r="G97" s="64"/>
    </row>
    <row r="98" spans="1:11" x14ac:dyDescent="0.2">
      <c r="J98" s="227"/>
      <c r="K98" s="227"/>
    </row>
    <row r="100" spans="1:11" x14ac:dyDescent="0.2">
      <c r="H100" s="227"/>
    </row>
    <row r="116" spans="11:11" x14ac:dyDescent="0.2">
      <c r="K116" s="227"/>
    </row>
  </sheetData>
  <mergeCells count="4">
    <mergeCell ref="A1:G1"/>
    <mergeCell ref="A3:B3"/>
    <mergeCell ref="A86:G86"/>
    <mergeCell ref="A88:B8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6" sqref="G6"/>
    </sheetView>
  </sheetViews>
  <sheetFormatPr defaultRowHeight="12.75" x14ac:dyDescent="0.2"/>
  <cols>
    <col min="2" max="2" width="35.5703125" customWidth="1"/>
    <col min="3" max="3" width="17" customWidth="1"/>
    <col min="4" max="4" width="18.7109375" customWidth="1"/>
    <col min="5" max="5" width="16.42578125" customWidth="1"/>
    <col min="6" max="6" width="12.28515625" customWidth="1"/>
    <col min="7" max="7" width="11.140625" customWidth="1"/>
  </cols>
  <sheetData>
    <row r="1" spans="1:10" x14ac:dyDescent="0.2">
      <c r="A1" s="148"/>
      <c r="B1" s="254"/>
      <c r="C1" s="254"/>
      <c r="D1" s="254"/>
      <c r="E1" s="255"/>
      <c r="F1" s="255"/>
      <c r="G1" s="255"/>
      <c r="H1" s="148"/>
      <c r="I1" s="148"/>
      <c r="J1" s="148"/>
    </row>
    <row r="2" spans="1:10" ht="15.75" customHeight="1" x14ac:dyDescent="0.2">
      <c r="A2" s="148"/>
      <c r="B2" s="314" t="s">
        <v>363</v>
      </c>
      <c r="C2" s="314"/>
      <c r="D2" s="314"/>
      <c r="E2" s="314"/>
      <c r="F2" s="314"/>
      <c r="G2" s="314"/>
      <c r="H2" s="148"/>
      <c r="I2" s="148"/>
      <c r="J2" s="148"/>
    </row>
    <row r="3" spans="1:10" x14ac:dyDescent="0.2">
      <c r="A3" s="148"/>
      <c r="B3" s="256"/>
      <c r="C3" s="256"/>
      <c r="D3" s="256"/>
      <c r="E3" s="257"/>
      <c r="F3" s="257"/>
      <c r="G3" s="257"/>
      <c r="H3" s="148"/>
      <c r="I3" s="148"/>
      <c r="J3" s="148"/>
    </row>
    <row r="4" spans="1:10" ht="27.6" customHeight="1" x14ac:dyDescent="0.2">
      <c r="A4" s="148"/>
      <c r="B4" s="258" t="s">
        <v>364</v>
      </c>
      <c r="C4" s="259" t="s">
        <v>367</v>
      </c>
      <c r="D4" s="259" t="s">
        <v>347</v>
      </c>
      <c r="E4" s="259" t="s">
        <v>368</v>
      </c>
      <c r="F4" s="260" t="s">
        <v>47</v>
      </c>
      <c r="G4" s="261" t="s">
        <v>47</v>
      </c>
      <c r="H4" s="148"/>
      <c r="I4" s="148"/>
      <c r="J4" s="148"/>
    </row>
    <row r="5" spans="1:10" ht="10.15" customHeight="1" x14ac:dyDescent="0.2">
      <c r="A5" s="148"/>
      <c r="B5" s="258">
        <v>1</v>
      </c>
      <c r="C5" s="258">
        <v>2</v>
      </c>
      <c r="D5" s="258">
        <v>3</v>
      </c>
      <c r="E5" s="258">
        <v>4</v>
      </c>
      <c r="F5" s="258" t="s">
        <v>294</v>
      </c>
      <c r="G5" s="258" t="s">
        <v>295</v>
      </c>
      <c r="H5" s="148"/>
      <c r="I5" s="148"/>
      <c r="J5" s="148"/>
    </row>
    <row r="6" spans="1:10" ht="15.75" customHeight="1" x14ac:dyDescent="0.2">
      <c r="A6" s="148"/>
      <c r="B6" s="262" t="s">
        <v>108</v>
      </c>
      <c r="C6" s="264">
        <f>C7</f>
        <v>482977.87</v>
      </c>
      <c r="D6" s="263">
        <f>D7</f>
        <v>1170555</v>
      </c>
      <c r="E6" s="264">
        <f>E7</f>
        <v>552549.31999999995</v>
      </c>
      <c r="F6" s="264">
        <f>E6/C6*100</f>
        <v>114.40468690625514</v>
      </c>
      <c r="G6" s="264">
        <f>E6/D6*100</f>
        <v>47.204045944018006</v>
      </c>
      <c r="H6" s="148"/>
      <c r="I6" s="148"/>
      <c r="J6" s="148"/>
    </row>
    <row r="7" spans="1:10" ht="22.15" customHeight="1" x14ac:dyDescent="0.2">
      <c r="A7" s="148"/>
      <c r="B7" s="265" t="s">
        <v>365</v>
      </c>
      <c r="C7" s="267">
        <v>482977.87</v>
      </c>
      <c r="D7" s="266">
        <v>1170555</v>
      </c>
      <c r="E7" s="267">
        <v>552549.31999999995</v>
      </c>
      <c r="F7" s="267">
        <f>E7/C7*100</f>
        <v>114.40468690625514</v>
      </c>
      <c r="G7" s="267">
        <f>E7/D7*100</f>
        <v>47.204045944018006</v>
      </c>
      <c r="H7" s="148"/>
      <c r="I7" s="148"/>
      <c r="J7" s="148"/>
    </row>
    <row r="8" spans="1:10" ht="20.45" customHeight="1" x14ac:dyDescent="0.2">
      <c r="A8" s="148"/>
      <c r="B8" s="268" t="s">
        <v>366</v>
      </c>
      <c r="C8" s="267">
        <v>482977.87</v>
      </c>
      <c r="D8" s="266">
        <v>1170555</v>
      </c>
      <c r="E8" s="267">
        <v>552549.31999999995</v>
      </c>
      <c r="F8" s="267">
        <f>E8/C8*100</f>
        <v>114.40468690625514</v>
      </c>
      <c r="G8" s="267">
        <f>E8/D8*100</f>
        <v>47.204045944018006</v>
      </c>
      <c r="H8" s="148"/>
      <c r="I8" s="148"/>
      <c r="J8" s="148"/>
    </row>
    <row r="9" spans="1:10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</row>
    <row r="10" spans="1:10" x14ac:dyDescent="0.2">
      <c r="A10" s="148"/>
      <c r="B10" s="269"/>
      <c r="C10" s="269"/>
      <c r="D10" s="269"/>
      <c r="E10" s="269"/>
      <c r="F10" s="269"/>
      <c r="G10" s="269"/>
      <c r="H10" s="148"/>
      <c r="I10" s="148"/>
      <c r="J10" s="148"/>
    </row>
    <row r="11" spans="1:10" x14ac:dyDescent="0.2">
      <c r="A11" s="148"/>
      <c r="B11" s="269"/>
      <c r="C11" s="269"/>
      <c r="D11" s="269"/>
      <c r="E11" s="269"/>
      <c r="F11" s="269"/>
      <c r="G11" s="269"/>
      <c r="H11" s="148"/>
      <c r="I11" s="148"/>
      <c r="J11" s="148"/>
    </row>
    <row r="12" spans="1:10" x14ac:dyDescent="0.2">
      <c r="B12" s="270"/>
      <c r="C12" s="270"/>
      <c r="D12" s="270"/>
      <c r="E12" s="270"/>
      <c r="F12" s="270"/>
      <c r="G12" s="270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1"/>
  <sheetViews>
    <sheetView tabSelected="1" topLeftCell="A416" zoomScaleNormal="100" workbookViewId="0">
      <selection activeCell="P437" sqref="P437"/>
    </sheetView>
  </sheetViews>
  <sheetFormatPr defaultRowHeight="12.75" x14ac:dyDescent="0.2"/>
  <cols>
    <col min="1" max="2" width="2.5703125" customWidth="1"/>
    <col min="3" max="3" width="6.42578125" customWidth="1"/>
    <col min="4" max="4" width="0.140625" customWidth="1"/>
    <col min="5" max="5" width="2.5703125" customWidth="1"/>
    <col min="6" max="6" width="8" customWidth="1"/>
    <col min="7" max="7" width="4.7109375" customWidth="1"/>
    <col min="8" max="8" width="3.7109375" customWidth="1"/>
    <col min="9" max="9" width="12.140625" customWidth="1"/>
    <col min="10" max="10" width="9.85546875" hidden="1" customWidth="1"/>
    <col min="11" max="11" width="9.85546875" customWidth="1"/>
    <col min="12" max="12" width="11" customWidth="1"/>
    <col min="13" max="13" width="8.7109375" customWidth="1"/>
    <col min="16" max="16" width="11.7109375" bestFit="1" customWidth="1"/>
  </cols>
  <sheetData>
    <row r="1" spans="2:13" x14ac:dyDescent="0.2">
      <c r="B1" s="195" t="s">
        <v>297</v>
      </c>
      <c r="C1" s="195"/>
      <c r="D1" s="195"/>
      <c r="E1" s="195"/>
      <c r="F1" s="194"/>
      <c r="G1" s="194"/>
      <c r="H1" s="194"/>
      <c r="I1" s="194"/>
      <c r="J1" s="194"/>
    </row>
    <row r="3" spans="2:13" ht="5.45" customHeight="1" x14ac:dyDescent="0.2">
      <c r="B3" s="374" t="s">
        <v>334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2:13" ht="24" customHeight="1" x14ac:dyDescent="0.2"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</row>
    <row r="5" spans="2:13" ht="2.65" hidden="1" customHeight="1" x14ac:dyDescent="0.2"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2:13" ht="11.45" customHeight="1" x14ac:dyDescent="0.2"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</row>
    <row r="7" spans="2:13" ht="11.45" customHeight="1" x14ac:dyDescent="0.2"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</row>
    <row r="8" spans="2:13" ht="13.9" customHeight="1" x14ac:dyDescent="0.2"/>
    <row r="9" spans="2:13" ht="13.9" customHeight="1" x14ac:dyDescent="0.2"/>
    <row r="10" spans="2:13" ht="41.65" customHeight="1" x14ac:dyDescent="0.2">
      <c r="B10" s="376" t="s">
        <v>369</v>
      </c>
      <c r="C10" s="377"/>
      <c r="D10" s="377"/>
      <c r="E10" s="377"/>
      <c r="F10" s="377"/>
      <c r="G10" s="377"/>
      <c r="H10" s="377"/>
      <c r="I10" s="378"/>
      <c r="J10" s="280" t="s">
        <v>370</v>
      </c>
      <c r="K10" s="280" t="s">
        <v>336</v>
      </c>
      <c r="L10" s="280" t="s">
        <v>335</v>
      </c>
      <c r="M10" s="280" t="s">
        <v>47</v>
      </c>
    </row>
    <row r="11" spans="2:13" ht="15" customHeight="1" x14ac:dyDescent="0.2">
      <c r="B11" s="379">
        <v>1</v>
      </c>
      <c r="C11" s="380"/>
      <c r="D11" s="380"/>
      <c r="E11" s="380"/>
      <c r="F11" s="381"/>
      <c r="G11" s="381"/>
      <c r="H11" s="381"/>
      <c r="I11" s="382"/>
      <c r="J11" s="149">
        <v>2</v>
      </c>
      <c r="K11" s="149">
        <v>2</v>
      </c>
      <c r="L11" s="149">
        <v>3</v>
      </c>
      <c r="M11" s="149" t="s">
        <v>371</v>
      </c>
    </row>
    <row r="12" spans="2:13" ht="20.45" customHeight="1" x14ac:dyDescent="0.2">
      <c r="B12" s="383" t="s">
        <v>372</v>
      </c>
      <c r="C12" s="384"/>
      <c r="D12" s="384"/>
      <c r="E12" s="385"/>
      <c r="F12" s="386" t="s">
        <v>373</v>
      </c>
      <c r="G12" s="387"/>
      <c r="H12" s="387"/>
      <c r="I12" s="388"/>
      <c r="J12" s="281">
        <v>1003960</v>
      </c>
      <c r="K12" s="281">
        <f>K423</f>
        <v>1170555.0000000002</v>
      </c>
      <c r="L12" s="282">
        <f>L423</f>
        <v>552549.31999999995</v>
      </c>
      <c r="M12" s="290">
        <f>L12/K12*100</f>
        <v>47.204045944017999</v>
      </c>
    </row>
    <row r="13" spans="2:13" ht="16.149999999999999" customHeight="1" x14ac:dyDescent="0.2">
      <c r="B13" s="389" t="s">
        <v>374</v>
      </c>
      <c r="C13" s="390"/>
      <c r="D13" s="390"/>
      <c r="E13" s="390"/>
      <c r="F13" s="390"/>
      <c r="G13" s="390"/>
      <c r="H13" s="390"/>
      <c r="I13" s="391"/>
      <c r="J13" s="283"/>
      <c r="K13" s="283"/>
      <c r="L13" s="284"/>
      <c r="M13" s="290"/>
    </row>
    <row r="14" spans="2:13" ht="16.149999999999999" customHeight="1" x14ac:dyDescent="0.2">
      <c r="B14" s="392">
        <v>1</v>
      </c>
      <c r="C14" s="393"/>
      <c r="D14" s="393"/>
      <c r="E14" s="394"/>
      <c r="F14" s="395" t="s">
        <v>133</v>
      </c>
      <c r="G14" s="396"/>
      <c r="H14" s="396"/>
      <c r="I14" s="397"/>
      <c r="J14" s="285">
        <v>33355.58</v>
      </c>
      <c r="K14" s="285">
        <v>23815.439999999999</v>
      </c>
      <c r="L14" s="286">
        <v>961.16</v>
      </c>
      <c r="M14" s="112">
        <f>L14/K14*100</f>
        <v>4.0358691672293272</v>
      </c>
    </row>
    <row r="15" spans="2:13" ht="16.149999999999999" customHeight="1" x14ac:dyDescent="0.2">
      <c r="B15" s="287"/>
      <c r="C15" s="288">
        <v>3</v>
      </c>
      <c r="D15" s="288"/>
      <c r="E15" s="289"/>
      <c r="F15" s="395" t="s">
        <v>137</v>
      </c>
      <c r="G15" s="401"/>
      <c r="H15" s="401"/>
      <c r="I15" s="402"/>
      <c r="J15" s="285">
        <v>134660.23000000001</v>
      </c>
      <c r="K15" s="285">
        <v>138543.14000000001</v>
      </c>
      <c r="L15" s="286">
        <v>52213.04</v>
      </c>
      <c r="M15" s="112">
        <f>L15/K15*100</f>
        <v>37.687207031687024</v>
      </c>
    </row>
    <row r="16" spans="2:13" ht="16.149999999999999" customHeight="1" x14ac:dyDescent="0.2">
      <c r="B16" s="287"/>
      <c r="C16" s="288">
        <v>4</v>
      </c>
      <c r="D16" s="288"/>
      <c r="E16" s="289"/>
      <c r="F16" s="395" t="s">
        <v>375</v>
      </c>
      <c r="G16" s="401"/>
      <c r="H16" s="401"/>
      <c r="I16" s="402"/>
      <c r="J16" s="285">
        <v>83485.22</v>
      </c>
      <c r="K16" s="285">
        <v>76268.55</v>
      </c>
      <c r="L16" s="286">
        <v>48799.32</v>
      </c>
      <c r="M16" s="112">
        <f>L16/K16*100</f>
        <v>63.983542364447729</v>
      </c>
    </row>
    <row r="17" spans="2:16" ht="16.149999999999999" customHeight="1" x14ac:dyDescent="0.2">
      <c r="B17" s="287"/>
      <c r="C17" s="288">
        <v>5</v>
      </c>
      <c r="D17" s="288"/>
      <c r="E17" s="289"/>
      <c r="F17" s="395" t="s">
        <v>136</v>
      </c>
      <c r="G17" s="401"/>
      <c r="H17" s="401"/>
      <c r="I17" s="402"/>
      <c r="J17" s="285">
        <v>744979.97</v>
      </c>
      <c r="K17" s="285">
        <v>929963.87</v>
      </c>
      <c r="L17" s="286">
        <v>442708.99</v>
      </c>
      <c r="M17" s="112">
        <f>L17/K17*100</f>
        <v>47.604966631660645</v>
      </c>
    </row>
    <row r="18" spans="2:16" ht="16.149999999999999" customHeight="1" x14ac:dyDescent="0.2">
      <c r="B18" s="287"/>
      <c r="C18" s="288">
        <v>6</v>
      </c>
      <c r="D18" s="288"/>
      <c r="E18" s="289"/>
      <c r="F18" s="395" t="s">
        <v>134</v>
      </c>
      <c r="G18" s="401"/>
      <c r="H18" s="401"/>
      <c r="I18" s="402"/>
      <c r="J18" s="285">
        <v>7479</v>
      </c>
      <c r="K18" s="285">
        <v>7964</v>
      </c>
      <c r="L18" s="286">
        <v>7866.81</v>
      </c>
      <c r="M18" s="112">
        <f>L18/K18*100</f>
        <v>98.779633350075343</v>
      </c>
      <c r="N18" s="247"/>
      <c r="O18" s="247"/>
    </row>
    <row r="19" spans="2:16" ht="21.6" customHeight="1" x14ac:dyDescent="0.2">
      <c r="B19" s="287"/>
      <c r="C19" s="288">
        <v>7</v>
      </c>
      <c r="D19" s="288"/>
      <c r="E19" s="289"/>
      <c r="F19" s="395" t="s">
        <v>376</v>
      </c>
      <c r="G19" s="401"/>
      <c r="H19" s="401"/>
      <c r="I19" s="402"/>
      <c r="J19" s="285">
        <v>0</v>
      </c>
      <c r="K19" s="285">
        <v>0</v>
      </c>
      <c r="L19" s="286">
        <v>0</v>
      </c>
      <c r="M19" s="222" t="s">
        <v>193</v>
      </c>
    </row>
    <row r="20" spans="2:16" ht="16.149999999999999" customHeight="1" x14ac:dyDescent="0.2">
      <c r="B20" s="287"/>
      <c r="C20" s="288">
        <v>8</v>
      </c>
      <c r="D20" s="288"/>
      <c r="E20" s="289"/>
      <c r="F20" s="395" t="s">
        <v>377</v>
      </c>
      <c r="G20" s="401"/>
      <c r="H20" s="401"/>
      <c r="I20" s="402"/>
      <c r="J20" s="285">
        <v>0</v>
      </c>
      <c r="K20" s="285">
        <v>0</v>
      </c>
      <c r="L20" s="286">
        <v>0</v>
      </c>
      <c r="M20" s="222" t="s">
        <v>193</v>
      </c>
    </row>
    <row r="21" spans="2:16" ht="27.6" customHeight="1" x14ac:dyDescent="0.2">
      <c r="B21" s="342" t="s">
        <v>194</v>
      </c>
      <c r="C21" s="343"/>
      <c r="D21" s="343"/>
      <c r="E21" s="344"/>
      <c r="F21" s="121">
        <v>2201</v>
      </c>
      <c r="G21" s="342" t="s">
        <v>204</v>
      </c>
      <c r="H21" s="343"/>
      <c r="I21" s="344"/>
      <c r="J21" s="151">
        <v>2316677.91</v>
      </c>
      <c r="K21" s="229">
        <v>991184.05</v>
      </c>
      <c r="L21" s="229">
        <f>+L22+L52+L78</f>
        <v>485608.25</v>
      </c>
      <c r="M21" s="229">
        <f>L21/K21*100</f>
        <v>48.992742568849849</v>
      </c>
      <c r="P21" s="176"/>
    </row>
    <row r="22" spans="2:16" ht="27.6" customHeight="1" x14ac:dyDescent="0.2">
      <c r="B22" s="334" t="s">
        <v>195</v>
      </c>
      <c r="C22" s="335"/>
      <c r="D22" s="335"/>
      <c r="E22" s="336"/>
      <c r="F22" s="152">
        <v>220104</v>
      </c>
      <c r="G22" s="334" t="s">
        <v>275</v>
      </c>
      <c r="H22" s="335"/>
      <c r="I22" s="336"/>
      <c r="J22" s="151">
        <v>2316677.91</v>
      </c>
      <c r="K22" s="151">
        <v>919150</v>
      </c>
      <c r="L22" s="151">
        <v>440220.98</v>
      </c>
      <c r="M22" s="151">
        <f>L22/K22*100</f>
        <v>47.894356742642657</v>
      </c>
      <c r="N22" s="215"/>
      <c r="P22" s="176"/>
    </row>
    <row r="23" spans="2:16" ht="18.600000000000001" customHeight="1" x14ac:dyDescent="0.2">
      <c r="B23" s="325" t="s">
        <v>188</v>
      </c>
      <c r="C23" s="326"/>
      <c r="D23" s="326"/>
      <c r="E23" s="327"/>
      <c r="F23" s="178">
        <v>53082</v>
      </c>
      <c r="G23" s="325" t="s">
        <v>196</v>
      </c>
      <c r="H23" s="326"/>
      <c r="I23" s="327"/>
      <c r="J23" s="179">
        <v>2316677.91</v>
      </c>
      <c r="K23" s="179">
        <v>919150</v>
      </c>
      <c r="L23" s="179">
        <f>L24+L32+L44+L47</f>
        <v>440220.98000000004</v>
      </c>
      <c r="M23" s="179">
        <f>L23/K23*100</f>
        <v>47.894356742642664</v>
      </c>
    </row>
    <row r="24" spans="2:16" ht="18.600000000000001" customHeight="1" x14ac:dyDescent="0.2">
      <c r="B24" s="197"/>
      <c r="C24" s="198"/>
      <c r="D24" s="198"/>
      <c r="E24" s="199"/>
      <c r="F24" s="122">
        <v>31</v>
      </c>
      <c r="G24" s="322" t="s">
        <v>298</v>
      </c>
      <c r="H24" s="359"/>
      <c r="I24" s="360"/>
      <c r="J24" s="179"/>
      <c r="K24" s="112">
        <v>897160</v>
      </c>
      <c r="L24" s="112">
        <v>423105.09</v>
      </c>
      <c r="M24" s="112">
        <f>L24/K24*100</f>
        <v>47.160494226224984</v>
      </c>
    </row>
    <row r="25" spans="2:16" ht="18.600000000000001" customHeight="1" x14ac:dyDescent="0.2">
      <c r="B25" s="315"/>
      <c r="C25" s="318"/>
      <c r="D25" s="318"/>
      <c r="E25" s="319"/>
      <c r="F25" s="122">
        <v>311</v>
      </c>
      <c r="G25" s="322" t="s">
        <v>197</v>
      </c>
      <c r="H25" s="323"/>
      <c r="I25" s="324"/>
      <c r="J25" s="110">
        <f>+J26</f>
        <v>1849839.39</v>
      </c>
      <c r="K25" s="111"/>
      <c r="L25" s="110">
        <v>351497.17</v>
      </c>
      <c r="M25" s="112"/>
    </row>
    <row r="26" spans="2:16" ht="15" customHeight="1" x14ac:dyDescent="0.2">
      <c r="B26" s="315"/>
      <c r="C26" s="318"/>
      <c r="D26" s="318"/>
      <c r="E26" s="319"/>
      <c r="F26" s="123">
        <v>3111</v>
      </c>
      <c r="G26" s="315" t="s">
        <v>198</v>
      </c>
      <c r="H26" s="318"/>
      <c r="I26" s="319"/>
      <c r="J26" s="113">
        <v>1849839.39</v>
      </c>
      <c r="K26" s="114"/>
      <c r="L26" s="113">
        <v>351497.17</v>
      </c>
      <c r="M26" s="115"/>
    </row>
    <row r="27" spans="2:16" ht="21.6" customHeight="1" x14ac:dyDescent="0.2">
      <c r="B27" s="315"/>
      <c r="C27" s="318"/>
      <c r="D27" s="318"/>
      <c r="E27" s="319"/>
      <c r="F27" s="122">
        <v>312</v>
      </c>
      <c r="G27" s="322" t="s">
        <v>199</v>
      </c>
      <c r="H27" s="323"/>
      <c r="I27" s="324"/>
      <c r="J27" s="110">
        <f>+J28</f>
        <v>46500</v>
      </c>
      <c r="K27" s="111"/>
      <c r="L27" s="110">
        <v>13610.83</v>
      </c>
      <c r="M27" s="112"/>
    </row>
    <row r="28" spans="2:16" ht="22.35" customHeight="1" x14ac:dyDescent="0.2">
      <c r="B28" s="315"/>
      <c r="C28" s="318"/>
      <c r="D28" s="318"/>
      <c r="E28" s="319"/>
      <c r="F28" s="123">
        <v>3121</v>
      </c>
      <c r="G28" s="315" t="s">
        <v>199</v>
      </c>
      <c r="H28" s="318"/>
      <c r="I28" s="319"/>
      <c r="J28" s="113">
        <v>46500</v>
      </c>
      <c r="K28" s="114"/>
      <c r="L28" s="113">
        <v>13610.83</v>
      </c>
      <c r="M28" s="115"/>
    </row>
    <row r="29" spans="2:16" ht="13.15" customHeight="1" x14ac:dyDescent="0.2">
      <c r="B29" s="315"/>
      <c r="C29" s="318"/>
      <c r="D29" s="318"/>
      <c r="E29" s="319"/>
      <c r="F29" s="122">
        <v>313</v>
      </c>
      <c r="G29" s="322" t="s">
        <v>200</v>
      </c>
      <c r="H29" s="323"/>
      <c r="I29" s="324"/>
      <c r="J29" s="110">
        <f>SUM(J30:J31)</f>
        <v>305504.52</v>
      </c>
      <c r="K29" s="111"/>
      <c r="L29" s="110">
        <v>57997.09</v>
      </c>
      <c r="M29" s="112"/>
    </row>
    <row r="30" spans="2:16" ht="15" customHeight="1" x14ac:dyDescent="0.2">
      <c r="B30" s="157"/>
      <c r="C30" s="158"/>
      <c r="D30" s="158"/>
      <c r="E30" s="159"/>
      <c r="F30" s="123">
        <v>3132</v>
      </c>
      <c r="G30" s="315" t="s">
        <v>200</v>
      </c>
      <c r="H30" s="318"/>
      <c r="I30" s="319"/>
      <c r="J30" s="113">
        <v>304821.95</v>
      </c>
      <c r="K30" s="114"/>
      <c r="L30" s="113">
        <v>57997.09</v>
      </c>
      <c r="M30" s="115"/>
    </row>
    <row r="31" spans="2:16" ht="15" customHeight="1" x14ac:dyDescent="0.2">
      <c r="B31" s="315"/>
      <c r="C31" s="318"/>
      <c r="D31" s="318"/>
      <c r="E31" s="319"/>
      <c r="F31" s="123">
        <v>3133</v>
      </c>
      <c r="G31" s="315" t="s">
        <v>200</v>
      </c>
      <c r="H31" s="318"/>
      <c r="I31" s="319"/>
      <c r="J31" s="113">
        <v>682.57</v>
      </c>
      <c r="K31" s="114"/>
      <c r="L31" s="113">
        <v>0</v>
      </c>
      <c r="M31" s="115"/>
    </row>
    <row r="32" spans="2:16" ht="22.35" customHeight="1" x14ac:dyDescent="0.2">
      <c r="B32" s="238"/>
      <c r="C32" s="239"/>
      <c r="D32" s="239"/>
      <c r="E32" s="240"/>
      <c r="F32" s="122">
        <v>32</v>
      </c>
      <c r="G32" s="322" t="s">
        <v>299</v>
      </c>
      <c r="H32" s="359"/>
      <c r="I32" s="360"/>
      <c r="J32" s="110"/>
      <c r="K32" s="111">
        <v>21194</v>
      </c>
      <c r="L32" s="110">
        <v>17115.89</v>
      </c>
      <c r="M32" s="112">
        <f>L32/K32*100</f>
        <v>80.7581862791356</v>
      </c>
    </row>
    <row r="33" spans="2:13" ht="22.35" customHeight="1" x14ac:dyDescent="0.2">
      <c r="B33" s="235"/>
      <c r="C33" s="236"/>
      <c r="D33" s="236"/>
      <c r="E33" s="237"/>
      <c r="F33" s="122">
        <v>321</v>
      </c>
      <c r="G33" s="322" t="s">
        <v>2</v>
      </c>
      <c r="H33" s="323"/>
      <c r="I33" s="324"/>
      <c r="J33" s="113"/>
      <c r="K33" s="114"/>
      <c r="L33" s="113">
        <v>87</v>
      </c>
      <c r="M33" s="115"/>
    </row>
    <row r="34" spans="2:13" ht="12.6" customHeight="1" x14ac:dyDescent="0.2">
      <c r="B34" s="235"/>
      <c r="C34" s="236"/>
      <c r="D34" s="236"/>
      <c r="E34" s="237"/>
      <c r="F34" s="123">
        <v>3213</v>
      </c>
      <c r="G34" s="315" t="s">
        <v>343</v>
      </c>
      <c r="H34" s="318"/>
      <c r="I34" s="319"/>
      <c r="J34" s="113"/>
      <c r="K34" s="114"/>
      <c r="L34" s="113">
        <v>87</v>
      </c>
      <c r="M34" s="115"/>
    </row>
    <row r="35" spans="2:13" ht="22.35" customHeight="1" x14ac:dyDescent="0.2">
      <c r="B35" s="235"/>
      <c r="C35" s="236"/>
      <c r="D35" s="236"/>
      <c r="E35" s="237"/>
      <c r="F35" s="122">
        <v>322</v>
      </c>
      <c r="G35" s="322" t="s">
        <v>209</v>
      </c>
      <c r="H35" s="359"/>
      <c r="I35" s="360"/>
      <c r="J35" s="113"/>
      <c r="K35" s="114"/>
      <c r="L35" s="113">
        <v>2123.4</v>
      </c>
      <c r="M35" s="115"/>
    </row>
    <row r="36" spans="2:13" ht="28.9" customHeight="1" x14ac:dyDescent="0.2">
      <c r="B36" s="235"/>
      <c r="C36" s="236"/>
      <c r="D36" s="236"/>
      <c r="E36" s="237"/>
      <c r="F36" s="123">
        <v>3221</v>
      </c>
      <c r="G36" s="315" t="s">
        <v>33</v>
      </c>
      <c r="H36" s="320"/>
      <c r="I36" s="321"/>
      <c r="J36" s="113"/>
      <c r="K36" s="114"/>
      <c r="L36" s="113">
        <v>58.5</v>
      </c>
      <c r="M36" s="115"/>
    </row>
    <row r="37" spans="2:13" ht="31.15" customHeight="1" x14ac:dyDescent="0.2">
      <c r="B37" s="235"/>
      <c r="C37" s="236"/>
      <c r="D37" s="236"/>
      <c r="E37" s="237"/>
      <c r="F37" s="123">
        <v>3224</v>
      </c>
      <c r="G37" s="315" t="s">
        <v>243</v>
      </c>
      <c r="H37" s="320"/>
      <c r="I37" s="321"/>
      <c r="J37" s="113"/>
      <c r="K37" s="114"/>
      <c r="L37" s="113">
        <v>2064.9</v>
      </c>
      <c r="M37" s="115"/>
    </row>
    <row r="38" spans="2:13" ht="18" customHeight="1" x14ac:dyDescent="0.2">
      <c r="B38" s="124"/>
      <c r="C38" s="125"/>
      <c r="D38" s="125"/>
      <c r="E38" s="126"/>
      <c r="F38" s="122">
        <v>323</v>
      </c>
      <c r="G38" s="322" t="s">
        <v>6</v>
      </c>
      <c r="H38" s="323"/>
      <c r="I38" s="324"/>
      <c r="J38" s="110">
        <f>+J39+J40</f>
        <v>71819.69</v>
      </c>
      <c r="K38" s="111"/>
      <c r="L38" s="110">
        <v>13845.85</v>
      </c>
      <c r="M38" s="112"/>
    </row>
    <row r="39" spans="2:13" ht="14.45" customHeight="1" x14ac:dyDescent="0.2">
      <c r="B39" s="157"/>
      <c r="C39" s="160"/>
      <c r="D39" s="160"/>
      <c r="E39" s="161"/>
      <c r="F39" s="123">
        <v>3236</v>
      </c>
      <c r="G39" s="315" t="s">
        <v>280</v>
      </c>
      <c r="H39" s="316"/>
      <c r="I39" s="317"/>
      <c r="J39" s="113">
        <v>400</v>
      </c>
      <c r="K39" s="114"/>
      <c r="L39" s="113">
        <v>0</v>
      </c>
      <c r="M39" s="115"/>
    </row>
    <row r="40" spans="2:13" ht="22.35" customHeight="1" x14ac:dyDescent="0.2">
      <c r="B40" s="124"/>
      <c r="C40" s="125"/>
      <c r="D40" s="125"/>
      <c r="E40" s="126"/>
      <c r="F40" s="123">
        <v>3237</v>
      </c>
      <c r="G40" s="315" t="s">
        <v>201</v>
      </c>
      <c r="H40" s="318"/>
      <c r="I40" s="319"/>
      <c r="J40" s="113">
        <v>71419.69</v>
      </c>
      <c r="K40" s="114"/>
      <c r="L40" s="113">
        <v>13845.85</v>
      </c>
      <c r="M40" s="115"/>
    </row>
    <row r="41" spans="2:13" ht="22.35" customHeight="1" x14ac:dyDescent="0.2">
      <c r="B41" s="124"/>
      <c r="C41" s="372"/>
      <c r="D41" s="372"/>
      <c r="E41" s="373"/>
      <c r="F41" s="122">
        <v>329</v>
      </c>
      <c r="G41" s="322" t="s">
        <v>202</v>
      </c>
      <c r="H41" s="323"/>
      <c r="I41" s="324"/>
      <c r="J41" s="110">
        <f>SUM(J42:J43)</f>
        <v>27542.79</v>
      </c>
      <c r="K41" s="111"/>
      <c r="L41" s="110">
        <v>1059.6400000000001</v>
      </c>
      <c r="M41" s="112"/>
    </row>
    <row r="42" spans="2:13" ht="13.15" customHeight="1" x14ac:dyDescent="0.2">
      <c r="B42" s="157"/>
      <c r="C42" s="160"/>
      <c r="D42" s="160"/>
      <c r="E42" s="161"/>
      <c r="F42" s="123">
        <v>3295</v>
      </c>
      <c r="G42" s="315" t="s">
        <v>39</v>
      </c>
      <c r="H42" s="318"/>
      <c r="I42" s="319"/>
      <c r="J42" s="113">
        <v>8737.5</v>
      </c>
      <c r="K42" s="114"/>
      <c r="L42" s="113">
        <v>1059.6400000000001</v>
      </c>
      <c r="M42" s="115"/>
    </row>
    <row r="43" spans="2:13" ht="22.35" customHeight="1" x14ac:dyDescent="0.2">
      <c r="B43" s="157"/>
      <c r="C43" s="160"/>
      <c r="D43" s="160"/>
      <c r="E43" s="161"/>
      <c r="F43" s="123">
        <v>3296</v>
      </c>
      <c r="G43" s="315" t="s">
        <v>281</v>
      </c>
      <c r="H43" s="318"/>
      <c r="I43" s="319"/>
      <c r="J43" s="113">
        <v>18805.29</v>
      </c>
      <c r="K43" s="114"/>
      <c r="L43" s="113">
        <v>0</v>
      </c>
      <c r="M43" s="115"/>
    </row>
    <row r="44" spans="2:13" ht="14.45" customHeight="1" x14ac:dyDescent="0.2">
      <c r="B44" s="196"/>
      <c r="C44" s="208"/>
      <c r="D44" s="208"/>
      <c r="E44" s="209"/>
      <c r="F44" s="122">
        <v>34</v>
      </c>
      <c r="G44" s="322" t="s">
        <v>300</v>
      </c>
      <c r="H44" s="320"/>
      <c r="I44" s="321"/>
      <c r="J44" s="110"/>
      <c r="K44" s="111">
        <v>796</v>
      </c>
      <c r="L44" s="110">
        <v>0</v>
      </c>
      <c r="M44" s="112">
        <f>L44/K44*100</f>
        <v>0</v>
      </c>
    </row>
    <row r="45" spans="2:13" ht="17.45" customHeight="1" x14ac:dyDescent="0.2">
      <c r="B45" s="157"/>
      <c r="C45" s="160"/>
      <c r="D45" s="160"/>
      <c r="E45" s="161"/>
      <c r="F45" s="122">
        <v>343</v>
      </c>
      <c r="G45" s="322" t="s">
        <v>282</v>
      </c>
      <c r="H45" s="359"/>
      <c r="I45" s="360"/>
      <c r="J45" s="110">
        <v>15471.52</v>
      </c>
      <c r="K45" s="111"/>
      <c r="L45" s="110">
        <v>0</v>
      </c>
      <c r="M45" s="112"/>
    </row>
    <row r="46" spans="2:13" ht="21.6" customHeight="1" x14ac:dyDescent="0.2">
      <c r="B46" s="315"/>
      <c r="C46" s="318"/>
      <c r="D46" s="318"/>
      <c r="E46" s="319"/>
      <c r="F46" s="123">
        <v>3433</v>
      </c>
      <c r="G46" s="315" t="s">
        <v>281</v>
      </c>
      <c r="H46" s="318"/>
      <c r="I46" s="319"/>
      <c r="J46" s="113">
        <v>15471.52</v>
      </c>
      <c r="K46" s="114"/>
      <c r="L46" s="113">
        <v>0</v>
      </c>
      <c r="M46" s="115"/>
    </row>
    <row r="47" spans="2:13" ht="30" customHeight="1" x14ac:dyDescent="0.2">
      <c r="B47" s="196"/>
      <c r="C47" s="208"/>
      <c r="D47" s="208"/>
      <c r="E47" s="209"/>
      <c r="F47" s="122">
        <v>37</v>
      </c>
      <c r="G47" s="322" t="s">
        <v>301</v>
      </c>
      <c r="H47" s="320"/>
      <c r="I47" s="321"/>
      <c r="J47" s="110"/>
      <c r="K47" s="111">
        <v>0</v>
      </c>
      <c r="L47" s="110">
        <v>0</v>
      </c>
      <c r="M47" s="190" t="s">
        <v>193</v>
      </c>
    </row>
    <row r="48" spans="2:13" ht="22.35" customHeight="1" x14ac:dyDescent="0.2">
      <c r="B48" s="197"/>
      <c r="C48" s="202"/>
      <c r="D48" s="202"/>
      <c r="E48" s="203"/>
      <c r="F48" s="122">
        <v>372</v>
      </c>
      <c r="G48" s="322" t="s">
        <v>302</v>
      </c>
      <c r="H48" s="359"/>
      <c r="I48" s="360"/>
      <c r="J48" s="110">
        <f>+J52</f>
        <v>72296.28</v>
      </c>
      <c r="K48" s="111"/>
      <c r="L48" s="110">
        <v>0</v>
      </c>
      <c r="M48" s="112"/>
    </row>
    <row r="49" spans="2:14" ht="21.6" customHeight="1" x14ac:dyDescent="0.2">
      <c r="B49" s="315"/>
      <c r="C49" s="318"/>
      <c r="D49" s="318"/>
      <c r="E49" s="319"/>
      <c r="F49" s="123">
        <v>3722</v>
      </c>
      <c r="G49" s="315" t="s">
        <v>303</v>
      </c>
      <c r="H49" s="318"/>
      <c r="I49" s="319"/>
      <c r="J49" s="113">
        <v>15471.52</v>
      </c>
      <c r="K49" s="114"/>
      <c r="L49" s="113">
        <v>0</v>
      </c>
      <c r="M49" s="115"/>
    </row>
    <row r="50" spans="2:14" ht="13.15" customHeight="1" x14ac:dyDescent="0.2">
      <c r="B50" s="328" t="s">
        <v>203</v>
      </c>
      <c r="C50" s="329"/>
      <c r="D50" s="329"/>
      <c r="E50" s="329"/>
      <c r="F50" s="329"/>
      <c r="G50" s="329"/>
      <c r="H50" s="329"/>
      <c r="I50" s="330"/>
      <c r="J50" s="127">
        <f>+J25+J27+J29+J38+J41+J45</f>
        <v>2316677.91</v>
      </c>
      <c r="K50" s="127">
        <f>SUM(K24:K49)</f>
        <v>919150</v>
      </c>
      <c r="L50" s="127">
        <f>+L25+L27+L29+L38+L41+L45+L48+L35+L33</f>
        <v>440220.98</v>
      </c>
      <c r="M50" s="112">
        <f>L50/K50*100</f>
        <v>47.894356742642657</v>
      </c>
    </row>
    <row r="51" spans="2:14" ht="13.15" customHeight="1" x14ac:dyDescent="0.2">
      <c r="B51" s="116"/>
      <c r="C51" s="117"/>
      <c r="D51" s="118"/>
      <c r="E51" s="117"/>
      <c r="F51" s="118"/>
      <c r="G51" s="118"/>
      <c r="H51" s="117"/>
      <c r="I51" s="119"/>
      <c r="J51" s="114"/>
      <c r="K51" s="114"/>
      <c r="L51" s="120"/>
      <c r="M51" s="115"/>
    </row>
    <row r="52" spans="2:14" ht="27.6" customHeight="1" x14ac:dyDescent="0.2">
      <c r="B52" s="334" t="s">
        <v>195</v>
      </c>
      <c r="C52" s="335"/>
      <c r="D52" s="335"/>
      <c r="E52" s="336"/>
      <c r="F52" s="150" t="s">
        <v>205</v>
      </c>
      <c r="G52" s="334" t="s">
        <v>206</v>
      </c>
      <c r="H52" s="335"/>
      <c r="I52" s="336"/>
      <c r="J52" s="151">
        <v>72296.28</v>
      </c>
      <c r="K52" s="151">
        <v>20909.52</v>
      </c>
      <c r="L52" s="151">
        <v>10645.5</v>
      </c>
      <c r="M52" s="151">
        <f>L52/K52*100</f>
        <v>50.912216062348634</v>
      </c>
      <c r="N52" s="215"/>
    </row>
    <row r="53" spans="2:14" ht="27.6" customHeight="1" x14ac:dyDescent="0.2">
      <c r="B53" s="325" t="s">
        <v>188</v>
      </c>
      <c r="C53" s="326"/>
      <c r="D53" s="326"/>
      <c r="E53" s="327"/>
      <c r="F53" s="180" t="s">
        <v>207</v>
      </c>
      <c r="G53" s="325" t="s">
        <v>208</v>
      </c>
      <c r="H53" s="326"/>
      <c r="I53" s="327"/>
      <c r="J53" s="179">
        <v>72296.28</v>
      </c>
      <c r="K53" s="179">
        <v>20909.52</v>
      </c>
      <c r="L53" s="179">
        <v>10645.5</v>
      </c>
      <c r="M53" s="179">
        <f>L53/K53*100</f>
        <v>50.912216062348634</v>
      </c>
    </row>
    <row r="54" spans="2:14" ht="22.35" customHeight="1" x14ac:dyDescent="0.2">
      <c r="B54" s="196"/>
      <c r="C54" s="200"/>
      <c r="D54" s="200"/>
      <c r="E54" s="201"/>
      <c r="F54" s="122">
        <v>32</v>
      </c>
      <c r="G54" s="322" t="s">
        <v>299</v>
      </c>
      <c r="H54" s="359"/>
      <c r="I54" s="360"/>
      <c r="J54" s="110"/>
      <c r="K54" s="111">
        <v>20049.52</v>
      </c>
      <c r="L54" s="110">
        <v>10296.9</v>
      </c>
      <c r="M54" s="112">
        <f>L54/K54*100</f>
        <v>51.357339228071297</v>
      </c>
    </row>
    <row r="55" spans="2:14" ht="27.6" customHeight="1" x14ac:dyDescent="0.2">
      <c r="B55" s="322"/>
      <c r="C55" s="323"/>
      <c r="D55" s="323"/>
      <c r="E55" s="324"/>
      <c r="F55" s="122">
        <v>321</v>
      </c>
      <c r="G55" s="322" t="s">
        <v>2</v>
      </c>
      <c r="H55" s="323"/>
      <c r="I55" s="324"/>
      <c r="J55" s="110">
        <f>SUM(J56:J57)</f>
        <v>8157.45</v>
      </c>
      <c r="K55" s="111"/>
      <c r="L55" s="110">
        <f>+L56+L57</f>
        <v>2184.5299999999997</v>
      </c>
      <c r="M55" s="112"/>
    </row>
    <row r="56" spans="2:14" ht="15" customHeight="1" x14ac:dyDescent="0.2">
      <c r="B56" s="315"/>
      <c r="C56" s="318"/>
      <c r="D56" s="318"/>
      <c r="E56" s="319"/>
      <c r="F56" s="123">
        <v>3211</v>
      </c>
      <c r="G56" s="315" t="s">
        <v>5</v>
      </c>
      <c r="H56" s="318"/>
      <c r="I56" s="319"/>
      <c r="J56" s="113">
        <v>5257.45</v>
      </c>
      <c r="K56" s="114"/>
      <c r="L56" s="113">
        <v>1884.53</v>
      </c>
      <c r="M56" s="115"/>
    </row>
    <row r="57" spans="2:14" ht="25.15" customHeight="1" x14ac:dyDescent="0.2">
      <c r="B57" s="315"/>
      <c r="C57" s="318"/>
      <c r="D57" s="318"/>
      <c r="E57" s="319"/>
      <c r="F57" s="128" t="s">
        <v>24</v>
      </c>
      <c r="G57" s="315" t="s">
        <v>25</v>
      </c>
      <c r="H57" s="318"/>
      <c r="I57" s="319"/>
      <c r="J57" s="113">
        <v>2900</v>
      </c>
      <c r="K57" s="114"/>
      <c r="L57" s="113">
        <v>300</v>
      </c>
      <c r="M57" s="115"/>
    </row>
    <row r="58" spans="2:14" ht="23.65" customHeight="1" x14ac:dyDescent="0.2">
      <c r="B58" s="315"/>
      <c r="C58" s="318"/>
      <c r="D58" s="318"/>
      <c r="E58" s="319"/>
      <c r="F58" s="122">
        <v>322</v>
      </c>
      <c r="G58" s="322" t="s">
        <v>209</v>
      </c>
      <c r="H58" s="323"/>
      <c r="I58" s="324"/>
      <c r="J58" s="110">
        <f>SUM(J59:J62)</f>
        <v>22439.32</v>
      </c>
      <c r="K58" s="111"/>
      <c r="L58" s="110">
        <f>SUM(L59:L62)</f>
        <v>3832.29</v>
      </c>
      <c r="M58" s="112"/>
    </row>
    <row r="59" spans="2:14" ht="33" customHeight="1" x14ac:dyDescent="0.2">
      <c r="B59" s="315"/>
      <c r="C59" s="318"/>
      <c r="D59" s="318"/>
      <c r="E59" s="319"/>
      <c r="F59" s="128" t="s">
        <v>32</v>
      </c>
      <c r="G59" s="315" t="s">
        <v>33</v>
      </c>
      <c r="H59" s="318"/>
      <c r="I59" s="319"/>
      <c r="J59" s="113">
        <v>11627.53</v>
      </c>
      <c r="K59" s="114"/>
      <c r="L59" s="113">
        <v>2799.91</v>
      </c>
      <c r="M59" s="115"/>
    </row>
    <row r="60" spans="2:14" ht="20.65" customHeight="1" x14ac:dyDescent="0.2">
      <c r="B60" s="315"/>
      <c r="C60" s="318"/>
      <c r="D60" s="318"/>
      <c r="E60" s="319"/>
      <c r="F60" s="128" t="s">
        <v>34</v>
      </c>
      <c r="G60" s="315" t="s">
        <v>35</v>
      </c>
      <c r="H60" s="318"/>
      <c r="I60" s="319"/>
      <c r="J60" s="113">
        <v>5883.28</v>
      </c>
      <c r="K60" s="114"/>
      <c r="L60" s="113">
        <v>1032.3800000000001</v>
      </c>
      <c r="M60" s="115"/>
    </row>
    <row r="61" spans="2:14" ht="20.65" customHeight="1" x14ac:dyDescent="0.2">
      <c r="B61" s="157"/>
      <c r="C61" s="158"/>
      <c r="D61" s="158"/>
      <c r="E61" s="159"/>
      <c r="F61" s="123">
        <v>3225</v>
      </c>
      <c r="G61" s="315" t="s">
        <v>210</v>
      </c>
      <c r="H61" s="318"/>
      <c r="I61" s="319"/>
      <c r="J61" s="113">
        <v>4639.51</v>
      </c>
      <c r="K61" s="114"/>
      <c r="L61" s="113">
        <v>0</v>
      </c>
      <c r="M61" s="115"/>
    </row>
    <row r="62" spans="2:14" ht="15" customHeight="1" x14ac:dyDescent="0.2">
      <c r="B62" s="315"/>
      <c r="C62" s="318"/>
      <c r="D62" s="318"/>
      <c r="E62" s="319"/>
      <c r="F62" s="123">
        <v>3227</v>
      </c>
      <c r="G62" s="315" t="s">
        <v>283</v>
      </c>
      <c r="H62" s="318"/>
      <c r="I62" s="319"/>
      <c r="J62" s="113">
        <v>289</v>
      </c>
      <c r="K62" s="114"/>
      <c r="L62" s="113">
        <v>0</v>
      </c>
      <c r="M62" s="115"/>
    </row>
    <row r="63" spans="2:14" ht="14.45" customHeight="1" x14ac:dyDescent="0.2">
      <c r="B63" s="315"/>
      <c r="C63" s="318"/>
      <c r="D63" s="318"/>
      <c r="E63" s="319"/>
      <c r="F63" s="122">
        <v>323</v>
      </c>
      <c r="G63" s="322" t="s">
        <v>6</v>
      </c>
      <c r="H63" s="323"/>
      <c r="I63" s="324"/>
      <c r="J63" s="110">
        <f>SUM(J64:J70)</f>
        <v>35285.81</v>
      </c>
      <c r="K63" s="111"/>
      <c r="L63" s="110">
        <f>SUM(L64:L70)</f>
        <v>4280.08</v>
      </c>
      <c r="M63" s="112"/>
    </row>
    <row r="64" spans="2:14" ht="21.6" customHeight="1" x14ac:dyDescent="0.2">
      <c r="B64" s="315"/>
      <c r="C64" s="318"/>
      <c r="D64" s="318"/>
      <c r="E64" s="319"/>
      <c r="F64" s="128" t="s">
        <v>36</v>
      </c>
      <c r="G64" s="315" t="s">
        <v>37</v>
      </c>
      <c r="H64" s="318"/>
      <c r="I64" s="319"/>
      <c r="J64" s="113">
        <v>3818.16</v>
      </c>
      <c r="K64" s="114"/>
      <c r="L64" s="113">
        <v>498.37</v>
      </c>
      <c r="M64" s="115"/>
    </row>
    <row r="65" spans="2:14" ht="30.75" customHeight="1" x14ac:dyDescent="0.2">
      <c r="B65" s="315"/>
      <c r="C65" s="318"/>
      <c r="D65" s="318"/>
      <c r="E65" s="319"/>
      <c r="F65" s="128" t="s">
        <v>13</v>
      </c>
      <c r="G65" s="315" t="s">
        <v>14</v>
      </c>
      <c r="H65" s="318"/>
      <c r="I65" s="319"/>
      <c r="J65" s="113">
        <v>8500</v>
      </c>
      <c r="K65" s="114"/>
      <c r="L65" s="113">
        <v>1093.51</v>
      </c>
      <c r="M65" s="115"/>
    </row>
    <row r="66" spans="2:14" ht="15.6" customHeight="1" x14ac:dyDescent="0.2">
      <c r="B66" s="315"/>
      <c r="C66" s="318"/>
      <c r="D66" s="318"/>
      <c r="E66" s="319"/>
      <c r="F66" s="128" t="s">
        <v>27</v>
      </c>
      <c r="G66" s="315" t="s">
        <v>38</v>
      </c>
      <c r="H66" s="318"/>
      <c r="I66" s="319"/>
      <c r="J66" s="113">
        <v>16433.39</v>
      </c>
      <c r="K66" s="114"/>
      <c r="L66" s="113">
        <v>1659.51</v>
      </c>
      <c r="M66" s="115"/>
    </row>
    <row r="67" spans="2:14" ht="21" customHeight="1" x14ac:dyDescent="0.2">
      <c r="B67" s="315"/>
      <c r="C67" s="318"/>
      <c r="D67" s="318"/>
      <c r="E67" s="319"/>
      <c r="F67" s="128" t="s">
        <v>28</v>
      </c>
      <c r="G67" s="315" t="s">
        <v>42</v>
      </c>
      <c r="H67" s="318"/>
      <c r="I67" s="319"/>
      <c r="J67" s="113">
        <v>0</v>
      </c>
      <c r="K67" s="114"/>
      <c r="L67" s="113">
        <v>0</v>
      </c>
      <c r="M67" s="115"/>
    </row>
    <row r="68" spans="2:14" ht="21.6" customHeight="1" x14ac:dyDescent="0.2">
      <c r="B68" s="315"/>
      <c r="C68" s="318"/>
      <c r="D68" s="318"/>
      <c r="E68" s="319"/>
      <c r="F68" s="128" t="s">
        <v>9</v>
      </c>
      <c r="G68" s="315" t="s">
        <v>10</v>
      </c>
      <c r="H68" s="318"/>
      <c r="I68" s="319"/>
      <c r="J68" s="113">
        <v>1718.75</v>
      </c>
      <c r="K68" s="114"/>
      <c r="L68" s="113">
        <v>145.44999999999999</v>
      </c>
      <c r="M68" s="115"/>
    </row>
    <row r="69" spans="2:14" ht="13.15" customHeight="1" x14ac:dyDescent="0.2">
      <c r="B69" s="315"/>
      <c r="C69" s="318"/>
      <c r="D69" s="318"/>
      <c r="E69" s="319"/>
      <c r="F69" s="128" t="s">
        <v>18</v>
      </c>
      <c r="G69" s="315" t="s">
        <v>19</v>
      </c>
      <c r="H69" s="318"/>
      <c r="I69" s="319"/>
      <c r="J69" s="113">
        <v>3382.51</v>
      </c>
      <c r="K69" s="114"/>
      <c r="L69" s="113">
        <v>373.59</v>
      </c>
      <c r="M69" s="115"/>
    </row>
    <row r="70" spans="2:14" ht="16.350000000000001" customHeight="1" x14ac:dyDescent="0.2">
      <c r="B70" s="315"/>
      <c r="C70" s="318"/>
      <c r="D70" s="318"/>
      <c r="E70" s="319"/>
      <c r="F70" s="128" t="s">
        <v>11</v>
      </c>
      <c r="G70" s="315" t="s">
        <v>12</v>
      </c>
      <c r="H70" s="318"/>
      <c r="I70" s="319"/>
      <c r="J70" s="113">
        <v>1433</v>
      </c>
      <c r="K70" s="114"/>
      <c r="L70" s="113">
        <v>509.65</v>
      </c>
      <c r="M70" s="115"/>
    </row>
    <row r="71" spans="2:14" ht="25.9" customHeight="1" x14ac:dyDescent="0.2">
      <c r="B71" s="124"/>
      <c r="C71" s="355"/>
      <c r="D71" s="355"/>
      <c r="E71" s="356"/>
      <c r="F71" s="122">
        <v>329</v>
      </c>
      <c r="G71" s="322" t="s">
        <v>20</v>
      </c>
      <c r="H71" s="323"/>
      <c r="I71" s="324"/>
      <c r="J71" s="110">
        <f>+J72</f>
        <v>3667.5</v>
      </c>
      <c r="K71" s="111"/>
      <c r="L71" s="110">
        <v>0</v>
      </c>
      <c r="M71" s="112"/>
    </row>
    <row r="72" spans="2:14" ht="25.9" customHeight="1" x14ac:dyDescent="0.2">
      <c r="B72" s="315"/>
      <c r="C72" s="318"/>
      <c r="D72" s="318"/>
      <c r="E72" s="319"/>
      <c r="F72" s="128" t="s">
        <v>8</v>
      </c>
      <c r="G72" s="315" t="s">
        <v>20</v>
      </c>
      <c r="H72" s="318"/>
      <c r="I72" s="319"/>
      <c r="J72" s="113">
        <v>3667.5</v>
      </c>
      <c r="K72" s="114"/>
      <c r="L72" s="113">
        <v>0</v>
      </c>
      <c r="M72" s="115"/>
    </row>
    <row r="73" spans="2:14" ht="16.149999999999999" customHeight="1" x14ac:dyDescent="0.2">
      <c r="B73" s="196"/>
      <c r="C73" s="208"/>
      <c r="D73" s="208"/>
      <c r="E73" s="209"/>
      <c r="F73" s="122">
        <v>34</v>
      </c>
      <c r="G73" s="322" t="s">
        <v>300</v>
      </c>
      <c r="H73" s="320"/>
      <c r="I73" s="321"/>
      <c r="J73" s="110"/>
      <c r="K73" s="111">
        <v>860</v>
      </c>
      <c r="L73" s="110">
        <v>348.6</v>
      </c>
      <c r="M73" s="112">
        <f>L73/K73*100</f>
        <v>40.534883720930239</v>
      </c>
    </row>
    <row r="74" spans="2:14" ht="22.9" customHeight="1" x14ac:dyDescent="0.2">
      <c r="B74" s="315"/>
      <c r="C74" s="318"/>
      <c r="D74" s="318"/>
      <c r="E74" s="319"/>
      <c r="F74" s="122">
        <v>343</v>
      </c>
      <c r="G74" s="322" t="s">
        <v>21</v>
      </c>
      <c r="H74" s="323"/>
      <c r="I74" s="324"/>
      <c r="J74" s="110">
        <f>+J75</f>
        <v>2746.2</v>
      </c>
      <c r="K74" s="111"/>
      <c r="L74" s="110">
        <v>348.6</v>
      </c>
      <c r="M74" s="112"/>
    </row>
    <row r="75" spans="2:14" ht="31.9" customHeight="1" x14ac:dyDescent="0.2">
      <c r="B75" s="315"/>
      <c r="C75" s="318"/>
      <c r="D75" s="318"/>
      <c r="E75" s="319"/>
      <c r="F75" s="128" t="s">
        <v>22</v>
      </c>
      <c r="G75" s="315" t="s">
        <v>23</v>
      </c>
      <c r="H75" s="318"/>
      <c r="I75" s="319"/>
      <c r="J75" s="113">
        <v>2746.2</v>
      </c>
      <c r="K75" s="114"/>
      <c r="L75" s="113">
        <v>348.6</v>
      </c>
      <c r="M75" s="115"/>
    </row>
    <row r="76" spans="2:14" ht="13.15" customHeight="1" x14ac:dyDescent="0.2">
      <c r="B76" s="328" t="s">
        <v>203</v>
      </c>
      <c r="C76" s="329"/>
      <c r="D76" s="329"/>
      <c r="E76" s="329"/>
      <c r="F76" s="329"/>
      <c r="G76" s="329"/>
      <c r="H76" s="329"/>
      <c r="I76" s="330"/>
      <c r="J76" s="110">
        <f>+J55+J58+J63+J71+J74</f>
        <v>72296.28</v>
      </c>
      <c r="K76" s="127">
        <f>SUM(K54:K75)</f>
        <v>20909.52</v>
      </c>
      <c r="L76" s="110">
        <f>+L55+L58+L63+L71+L74</f>
        <v>10645.5</v>
      </c>
      <c r="M76" s="112">
        <f>L76/K76*100</f>
        <v>50.912216062348634</v>
      </c>
    </row>
    <row r="77" spans="2:14" ht="13.15" customHeight="1" x14ac:dyDescent="0.2">
      <c r="B77" s="331"/>
      <c r="C77" s="332"/>
      <c r="D77" s="332"/>
      <c r="E77" s="332"/>
      <c r="F77" s="332"/>
      <c r="G77" s="332"/>
      <c r="H77" s="332"/>
      <c r="I77" s="333"/>
      <c r="J77" s="127"/>
      <c r="K77" s="127"/>
      <c r="L77" s="110"/>
      <c r="M77" s="112"/>
    </row>
    <row r="78" spans="2:14" ht="26.45" customHeight="1" x14ac:dyDescent="0.2">
      <c r="B78" s="334" t="s">
        <v>195</v>
      </c>
      <c r="C78" s="335"/>
      <c r="D78" s="335"/>
      <c r="E78" s="336"/>
      <c r="F78" s="150" t="s">
        <v>211</v>
      </c>
      <c r="G78" s="334" t="s">
        <v>212</v>
      </c>
      <c r="H78" s="335"/>
      <c r="I78" s="336"/>
      <c r="J78" s="151">
        <v>235499.67</v>
      </c>
      <c r="K78" s="151">
        <v>51124.53</v>
      </c>
      <c r="L78" s="151">
        <v>34741.769999999997</v>
      </c>
      <c r="M78" s="151">
        <f>L78/K78*100</f>
        <v>67.95518706969041</v>
      </c>
      <c r="N78" s="215"/>
    </row>
    <row r="79" spans="2:14" ht="26.45" customHeight="1" x14ac:dyDescent="0.2">
      <c r="B79" s="325" t="s">
        <v>188</v>
      </c>
      <c r="C79" s="326"/>
      <c r="D79" s="326"/>
      <c r="E79" s="327"/>
      <c r="F79" s="180" t="s">
        <v>207</v>
      </c>
      <c r="G79" s="325" t="s">
        <v>208</v>
      </c>
      <c r="H79" s="326"/>
      <c r="I79" s="327"/>
      <c r="J79" s="179">
        <v>235499.67</v>
      </c>
      <c r="K79" s="179">
        <v>51124.53</v>
      </c>
      <c r="L79" s="179">
        <v>34741.769999999997</v>
      </c>
      <c r="M79" s="179">
        <f>L79/K79*100</f>
        <v>67.95518706969041</v>
      </c>
    </row>
    <row r="80" spans="2:14" ht="16.149999999999999" customHeight="1" x14ac:dyDescent="0.2">
      <c r="B80" s="196"/>
      <c r="C80" s="200"/>
      <c r="D80" s="200"/>
      <c r="E80" s="201"/>
      <c r="F80" s="122">
        <v>32</v>
      </c>
      <c r="G80" s="322" t="s">
        <v>299</v>
      </c>
      <c r="H80" s="359"/>
      <c r="I80" s="360"/>
      <c r="J80" s="110"/>
      <c r="K80" s="111">
        <v>51124.53</v>
      </c>
      <c r="L80" s="110">
        <v>34741.769999999997</v>
      </c>
      <c r="M80" s="112">
        <f>L80/K80*100</f>
        <v>67.95518706969041</v>
      </c>
    </row>
    <row r="81" spans="2:14" ht="19.899999999999999" customHeight="1" x14ac:dyDescent="0.2">
      <c r="B81" s="322"/>
      <c r="C81" s="323"/>
      <c r="D81" s="323"/>
      <c r="E81" s="324"/>
      <c r="F81" s="122">
        <v>321</v>
      </c>
      <c r="G81" s="322" t="s">
        <v>2</v>
      </c>
      <c r="H81" s="323"/>
      <c r="I81" s="324"/>
      <c r="J81" s="110">
        <f>+J82</f>
        <v>143743.53</v>
      </c>
      <c r="K81" s="111"/>
      <c r="L81" s="110">
        <v>26395.93</v>
      </c>
      <c r="M81" s="112"/>
    </row>
    <row r="82" spans="2:14" ht="19.899999999999999" customHeight="1" x14ac:dyDescent="0.2">
      <c r="B82" s="315"/>
      <c r="C82" s="318"/>
      <c r="D82" s="318"/>
      <c r="E82" s="319"/>
      <c r="F82" s="123">
        <v>3212</v>
      </c>
      <c r="G82" s="315" t="s">
        <v>213</v>
      </c>
      <c r="H82" s="318"/>
      <c r="I82" s="319"/>
      <c r="J82" s="113">
        <v>143743.53</v>
      </c>
      <c r="K82" s="114"/>
      <c r="L82" s="113">
        <v>26395.93</v>
      </c>
      <c r="M82" s="115"/>
    </row>
    <row r="83" spans="2:14" ht="23.65" customHeight="1" x14ac:dyDescent="0.2">
      <c r="B83" s="315"/>
      <c r="C83" s="318"/>
      <c r="D83" s="318"/>
      <c r="E83" s="319"/>
      <c r="F83" s="122">
        <v>322</v>
      </c>
      <c r="G83" s="322" t="s">
        <v>209</v>
      </c>
      <c r="H83" s="323"/>
      <c r="I83" s="324"/>
      <c r="J83" s="110">
        <f>+J84</f>
        <v>88082.14</v>
      </c>
      <c r="K83" s="111"/>
      <c r="L83" s="110">
        <v>7854.52</v>
      </c>
      <c r="M83" s="112"/>
    </row>
    <row r="84" spans="2:14" ht="15" customHeight="1" x14ac:dyDescent="0.2">
      <c r="B84" s="315"/>
      <c r="C84" s="318"/>
      <c r="D84" s="318"/>
      <c r="E84" s="319"/>
      <c r="F84" s="123">
        <v>3223</v>
      </c>
      <c r="G84" s="315" t="s">
        <v>214</v>
      </c>
      <c r="H84" s="318"/>
      <c r="I84" s="319"/>
      <c r="J84" s="113">
        <v>88082.14</v>
      </c>
      <c r="K84" s="114"/>
      <c r="L84" s="113">
        <v>7854.52</v>
      </c>
      <c r="M84" s="115"/>
    </row>
    <row r="85" spans="2:14" ht="15" customHeight="1" x14ac:dyDescent="0.2">
      <c r="B85" s="315"/>
      <c r="C85" s="318"/>
      <c r="D85" s="318"/>
      <c r="E85" s="319"/>
      <c r="F85" s="122">
        <v>323</v>
      </c>
      <c r="G85" s="322" t="s">
        <v>6</v>
      </c>
      <c r="H85" s="323"/>
      <c r="I85" s="324"/>
      <c r="J85" s="110">
        <f>+J86</f>
        <v>0</v>
      </c>
      <c r="K85" s="111"/>
      <c r="L85" s="110">
        <v>0</v>
      </c>
      <c r="M85" s="112"/>
    </row>
    <row r="86" spans="2:14" ht="23.65" customHeight="1" x14ac:dyDescent="0.2">
      <c r="B86" s="315"/>
      <c r="C86" s="318"/>
      <c r="D86" s="318"/>
      <c r="E86" s="319"/>
      <c r="F86" s="123">
        <v>3236</v>
      </c>
      <c r="G86" s="315" t="s">
        <v>215</v>
      </c>
      <c r="H86" s="318"/>
      <c r="I86" s="319"/>
      <c r="J86" s="113">
        <v>0</v>
      </c>
      <c r="K86" s="114"/>
      <c r="L86" s="113">
        <v>0</v>
      </c>
      <c r="M86" s="115"/>
    </row>
    <row r="87" spans="2:14" ht="24" customHeight="1" x14ac:dyDescent="0.2">
      <c r="B87" s="315"/>
      <c r="C87" s="318"/>
      <c r="D87" s="318"/>
      <c r="E87" s="319"/>
      <c r="F87" s="122">
        <v>329</v>
      </c>
      <c r="G87" s="322" t="s">
        <v>216</v>
      </c>
      <c r="H87" s="323"/>
      <c r="I87" s="324"/>
      <c r="J87" s="110">
        <f>+J88</f>
        <v>3674</v>
      </c>
      <c r="K87" s="111"/>
      <c r="L87" s="110">
        <v>491.32</v>
      </c>
      <c r="M87" s="112"/>
    </row>
    <row r="88" spans="2:14" ht="13.15" customHeight="1" x14ac:dyDescent="0.2">
      <c r="B88" s="315"/>
      <c r="C88" s="318"/>
      <c r="D88" s="318"/>
      <c r="E88" s="319"/>
      <c r="F88" s="123">
        <v>3292</v>
      </c>
      <c r="G88" s="315" t="s">
        <v>217</v>
      </c>
      <c r="H88" s="318"/>
      <c r="I88" s="319"/>
      <c r="J88" s="113">
        <v>3674</v>
      </c>
      <c r="K88" s="114"/>
      <c r="L88" s="113">
        <v>491.32</v>
      </c>
      <c r="M88" s="115"/>
    </row>
    <row r="89" spans="2:14" ht="13.15" customHeight="1" x14ac:dyDescent="0.2">
      <c r="B89" s="328" t="s">
        <v>203</v>
      </c>
      <c r="C89" s="329"/>
      <c r="D89" s="329"/>
      <c r="E89" s="329"/>
      <c r="F89" s="329"/>
      <c r="G89" s="329"/>
      <c r="H89" s="329"/>
      <c r="I89" s="330"/>
      <c r="J89" s="110">
        <f>+J81+J83+J85+J87</f>
        <v>235499.66999999998</v>
      </c>
      <c r="K89" s="127">
        <f>SUM(K80:K88)</f>
        <v>51124.53</v>
      </c>
      <c r="L89" s="110">
        <f>+L81+L83+L85+L87</f>
        <v>34741.769999999997</v>
      </c>
      <c r="M89" s="112">
        <f>L89/K89*100</f>
        <v>67.95518706969041</v>
      </c>
    </row>
    <row r="90" spans="2:14" ht="12" customHeight="1" x14ac:dyDescent="0.2">
      <c r="B90" s="331"/>
      <c r="C90" s="332"/>
      <c r="D90" s="332"/>
      <c r="E90" s="332"/>
      <c r="F90" s="332"/>
      <c r="G90" s="332"/>
      <c r="H90" s="332"/>
      <c r="I90" s="333"/>
      <c r="J90" s="129"/>
      <c r="K90" s="129"/>
      <c r="L90" s="130"/>
      <c r="M90" s="131"/>
    </row>
    <row r="91" spans="2:14" ht="26.45" customHeight="1" x14ac:dyDescent="0.2">
      <c r="B91" s="342" t="s">
        <v>194</v>
      </c>
      <c r="C91" s="343"/>
      <c r="D91" s="343"/>
      <c r="E91" s="344"/>
      <c r="F91" s="121">
        <v>2301</v>
      </c>
      <c r="G91" s="342" t="s">
        <v>267</v>
      </c>
      <c r="H91" s="343"/>
      <c r="I91" s="344"/>
      <c r="J91" s="151">
        <v>235499.67</v>
      </c>
      <c r="K91" s="228">
        <v>156934.34</v>
      </c>
      <c r="L91" s="228">
        <f>+L92+L99+L123+L135+L142+L155+L238+L265+L289+L317+L331+L228</f>
        <v>64870.95</v>
      </c>
      <c r="M91" s="228">
        <f>L91/K91*100</f>
        <v>41.336363985090834</v>
      </c>
    </row>
    <row r="92" spans="2:14" ht="26.45" customHeight="1" x14ac:dyDescent="0.2">
      <c r="B92" s="334" t="s">
        <v>195</v>
      </c>
      <c r="C92" s="335"/>
      <c r="D92" s="335"/>
      <c r="E92" s="336"/>
      <c r="F92" s="152" t="s">
        <v>305</v>
      </c>
      <c r="G92" s="334" t="s">
        <v>304</v>
      </c>
      <c r="H92" s="335"/>
      <c r="I92" s="336"/>
      <c r="J92" s="151">
        <v>235499.67</v>
      </c>
      <c r="K92" s="151">
        <v>21617.439999999999</v>
      </c>
      <c r="L92" s="151">
        <v>0</v>
      </c>
      <c r="M92" s="151">
        <f>L92/K92*100</f>
        <v>0</v>
      </c>
      <c r="N92" s="215"/>
    </row>
    <row r="93" spans="2:14" ht="26.45" customHeight="1" x14ac:dyDescent="0.2">
      <c r="B93" s="325" t="s">
        <v>188</v>
      </c>
      <c r="C93" s="326"/>
      <c r="D93" s="326"/>
      <c r="E93" s="327"/>
      <c r="F93" s="178">
        <v>11001</v>
      </c>
      <c r="G93" s="325" t="s">
        <v>220</v>
      </c>
      <c r="H93" s="326"/>
      <c r="I93" s="327"/>
      <c r="J93" s="179">
        <v>235499.67</v>
      </c>
      <c r="K93" s="179">
        <v>21617.439999999999</v>
      </c>
      <c r="L93" s="179">
        <v>0</v>
      </c>
      <c r="M93" s="179">
        <f>L93/K93*100</f>
        <v>0</v>
      </c>
    </row>
    <row r="94" spans="2:14" ht="16.149999999999999" customHeight="1" x14ac:dyDescent="0.2">
      <c r="B94" s="196"/>
      <c r="C94" s="200"/>
      <c r="D94" s="200"/>
      <c r="E94" s="201"/>
      <c r="F94" s="122">
        <v>32</v>
      </c>
      <c r="G94" s="322" t="s">
        <v>299</v>
      </c>
      <c r="H94" s="359"/>
      <c r="I94" s="360"/>
      <c r="J94" s="110"/>
      <c r="K94" s="111">
        <v>21617.439999999999</v>
      </c>
      <c r="L94" s="110">
        <v>0</v>
      </c>
      <c r="M94" s="112">
        <f>L94/K94*100</f>
        <v>0</v>
      </c>
    </row>
    <row r="95" spans="2:14" ht="19.899999999999999" customHeight="1" x14ac:dyDescent="0.2">
      <c r="B95" s="322"/>
      <c r="C95" s="323"/>
      <c r="D95" s="323"/>
      <c r="E95" s="324"/>
      <c r="F95" s="122">
        <v>321</v>
      </c>
      <c r="G95" s="322" t="s">
        <v>2</v>
      </c>
      <c r="H95" s="323"/>
      <c r="I95" s="324"/>
      <c r="J95" s="110">
        <f>+J96</f>
        <v>143743.53</v>
      </c>
      <c r="K95" s="111"/>
      <c r="L95" s="110">
        <v>0</v>
      </c>
      <c r="M95" s="112"/>
    </row>
    <row r="96" spans="2:14" ht="19.899999999999999" customHeight="1" x14ac:dyDescent="0.2">
      <c r="B96" s="315"/>
      <c r="C96" s="318"/>
      <c r="D96" s="318"/>
      <c r="E96" s="319"/>
      <c r="F96" s="123">
        <v>3212</v>
      </c>
      <c r="G96" s="315" t="s">
        <v>213</v>
      </c>
      <c r="H96" s="318"/>
      <c r="I96" s="319"/>
      <c r="J96" s="113">
        <v>143743.53</v>
      </c>
      <c r="K96" s="114"/>
      <c r="L96" s="113">
        <v>0</v>
      </c>
      <c r="M96" s="115"/>
    </row>
    <row r="97" spans="2:14" ht="13.15" customHeight="1" x14ac:dyDescent="0.2">
      <c r="B97" s="328" t="s">
        <v>203</v>
      </c>
      <c r="C97" s="329"/>
      <c r="D97" s="329"/>
      <c r="E97" s="329"/>
      <c r="F97" s="329"/>
      <c r="G97" s="329"/>
      <c r="H97" s="329"/>
      <c r="I97" s="330"/>
      <c r="J97" s="110" t="e">
        <f>+J89+#REF!+J93+J95</f>
        <v>#REF!</v>
      </c>
      <c r="K97" s="127">
        <f>SUM(K94:K96)</f>
        <v>21617.439999999999</v>
      </c>
      <c r="L97" s="110">
        <f>L94</f>
        <v>0</v>
      </c>
      <c r="M97" s="112">
        <f>L97/K97*100</f>
        <v>0</v>
      </c>
    </row>
    <row r="98" spans="2:14" s="215" customFormat="1" ht="12" customHeight="1" x14ac:dyDescent="0.2">
      <c r="B98" s="116"/>
      <c r="C98" s="118"/>
      <c r="D98" s="118"/>
      <c r="E98" s="231"/>
      <c r="F98" s="232"/>
      <c r="G98" s="116"/>
      <c r="H98" s="118"/>
      <c r="I98" s="231"/>
      <c r="J98" s="233"/>
      <c r="K98" s="234"/>
      <c r="L98" s="234"/>
      <c r="M98" s="234"/>
    </row>
    <row r="99" spans="2:14" ht="13.15" customHeight="1" x14ac:dyDescent="0.2">
      <c r="B99" s="334" t="s">
        <v>195</v>
      </c>
      <c r="C99" s="335"/>
      <c r="D99" s="335"/>
      <c r="E99" s="336"/>
      <c r="F99" s="150" t="s">
        <v>218</v>
      </c>
      <c r="G99" s="334" t="s">
        <v>219</v>
      </c>
      <c r="H99" s="335"/>
      <c r="I99" s="336"/>
      <c r="J99" s="151">
        <v>7753.4</v>
      </c>
      <c r="K99" s="151">
        <v>268</v>
      </c>
      <c r="L99" s="151">
        <v>268</v>
      </c>
      <c r="M99" s="151">
        <f>L99/K99*100</f>
        <v>100</v>
      </c>
      <c r="N99" s="215"/>
    </row>
    <row r="100" spans="2:14" ht="25.9" customHeight="1" x14ac:dyDescent="0.2">
      <c r="B100" s="325" t="s">
        <v>188</v>
      </c>
      <c r="C100" s="326"/>
      <c r="D100" s="326"/>
      <c r="E100" s="327"/>
      <c r="F100" s="180" t="s">
        <v>0</v>
      </c>
      <c r="G100" s="325" t="s">
        <v>220</v>
      </c>
      <c r="H100" s="326"/>
      <c r="I100" s="327"/>
      <c r="J100" s="179">
        <v>3753.4</v>
      </c>
      <c r="K100" s="179">
        <v>268</v>
      </c>
      <c r="L100" s="179">
        <v>268</v>
      </c>
      <c r="M100" s="179">
        <f>L100/K100*100</f>
        <v>100</v>
      </c>
    </row>
    <row r="101" spans="2:14" ht="18" customHeight="1" x14ac:dyDescent="0.2">
      <c r="B101" s="205"/>
      <c r="C101" s="206"/>
      <c r="D101" s="206"/>
      <c r="E101" s="207"/>
      <c r="F101" s="122">
        <v>31</v>
      </c>
      <c r="G101" s="322" t="s">
        <v>298</v>
      </c>
      <c r="H101" s="359"/>
      <c r="I101" s="360"/>
      <c r="J101" s="110"/>
      <c r="K101" s="111">
        <v>0</v>
      </c>
      <c r="L101" s="110">
        <v>0</v>
      </c>
      <c r="M101" s="190" t="s">
        <v>193</v>
      </c>
    </row>
    <row r="102" spans="2:14" ht="25.9" customHeight="1" x14ac:dyDescent="0.2">
      <c r="B102" s="181"/>
      <c r="C102" s="182"/>
      <c r="D102" s="182"/>
      <c r="E102" s="183"/>
      <c r="F102" s="168">
        <v>312</v>
      </c>
      <c r="G102" s="322" t="s">
        <v>199</v>
      </c>
      <c r="H102" s="359"/>
      <c r="I102" s="360"/>
      <c r="J102" s="112">
        <f>+J103</f>
        <v>1000</v>
      </c>
      <c r="K102" s="112"/>
      <c r="L102" s="112">
        <v>0</v>
      </c>
      <c r="M102" s="112"/>
    </row>
    <row r="103" spans="2:14" ht="25.9" customHeight="1" x14ac:dyDescent="0.2">
      <c r="B103" s="181"/>
      <c r="C103" s="182"/>
      <c r="D103" s="182"/>
      <c r="E103" s="183"/>
      <c r="F103" s="136">
        <v>3121</v>
      </c>
      <c r="G103" s="315" t="s">
        <v>199</v>
      </c>
      <c r="H103" s="320"/>
      <c r="I103" s="321"/>
      <c r="J103" s="115">
        <v>1000</v>
      </c>
      <c r="K103" s="115"/>
      <c r="L103" s="115">
        <v>0</v>
      </c>
      <c r="M103" s="115"/>
    </row>
    <row r="104" spans="2:14" ht="15.6" customHeight="1" x14ac:dyDescent="0.2">
      <c r="B104" s="205"/>
      <c r="C104" s="206"/>
      <c r="D104" s="206"/>
      <c r="E104" s="207"/>
      <c r="F104" s="122">
        <v>32</v>
      </c>
      <c r="G104" s="322" t="s">
        <v>299</v>
      </c>
      <c r="H104" s="359"/>
      <c r="I104" s="360"/>
      <c r="J104" s="110"/>
      <c r="K104" s="111">
        <v>268</v>
      </c>
      <c r="L104" s="110">
        <v>268</v>
      </c>
      <c r="M104" s="112">
        <f>L104/K104*100</f>
        <v>100</v>
      </c>
      <c r="N104" s="215"/>
    </row>
    <row r="105" spans="2:14" ht="25.9" customHeight="1" x14ac:dyDescent="0.2">
      <c r="B105" s="172"/>
      <c r="C105" s="173"/>
      <c r="D105" s="173"/>
      <c r="E105" s="174"/>
      <c r="F105" s="168">
        <v>321</v>
      </c>
      <c r="G105" s="322" t="s">
        <v>2</v>
      </c>
      <c r="H105" s="359"/>
      <c r="I105" s="360"/>
      <c r="J105" s="112">
        <f>+J106</f>
        <v>128.4</v>
      </c>
      <c r="K105" s="112"/>
      <c r="L105" s="112">
        <v>48</v>
      </c>
      <c r="M105" s="112"/>
    </row>
    <row r="106" spans="2:14" ht="18.600000000000001" customHeight="1" x14ac:dyDescent="0.2">
      <c r="B106" s="169"/>
      <c r="C106" s="170"/>
      <c r="D106" s="170"/>
      <c r="E106" s="171"/>
      <c r="F106" s="136">
        <v>3211</v>
      </c>
      <c r="G106" s="315" t="s">
        <v>5</v>
      </c>
      <c r="H106" s="320"/>
      <c r="I106" s="321"/>
      <c r="J106" s="115">
        <v>128.4</v>
      </c>
      <c r="K106" s="115"/>
      <c r="L106" s="115">
        <v>48</v>
      </c>
      <c r="M106" s="115"/>
    </row>
    <row r="107" spans="2:14" ht="22.15" customHeight="1" x14ac:dyDescent="0.2">
      <c r="B107" s="204"/>
      <c r="C107" s="355"/>
      <c r="D107" s="355"/>
      <c r="E107" s="356"/>
      <c r="F107" s="122">
        <v>322</v>
      </c>
      <c r="G107" s="322" t="s">
        <v>209</v>
      </c>
      <c r="H107" s="323"/>
      <c r="I107" s="324"/>
      <c r="J107" s="112">
        <v>396</v>
      </c>
      <c r="K107" s="112"/>
      <c r="L107" s="112">
        <v>0</v>
      </c>
      <c r="M107" s="112"/>
    </row>
    <row r="108" spans="2:14" ht="30" customHeight="1" x14ac:dyDescent="0.2">
      <c r="B108" s="315"/>
      <c r="C108" s="318"/>
      <c r="D108" s="318"/>
      <c r="E108" s="319"/>
      <c r="F108" s="128" t="s">
        <v>32</v>
      </c>
      <c r="G108" s="315" t="s">
        <v>33</v>
      </c>
      <c r="H108" s="318"/>
      <c r="I108" s="319"/>
      <c r="J108" s="113">
        <v>0</v>
      </c>
      <c r="K108" s="114"/>
      <c r="L108" s="113">
        <v>0</v>
      </c>
      <c r="M108" s="115"/>
    </row>
    <row r="109" spans="2:14" ht="19.149999999999999" customHeight="1" x14ac:dyDescent="0.2">
      <c r="B109" s="181"/>
      <c r="C109" s="182"/>
      <c r="D109" s="182"/>
      <c r="E109" s="183"/>
      <c r="F109" s="168">
        <v>323</v>
      </c>
      <c r="G109" s="322" t="s">
        <v>6</v>
      </c>
      <c r="H109" s="359"/>
      <c r="I109" s="360"/>
      <c r="J109" s="112">
        <f>+J110</f>
        <v>200</v>
      </c>
      <c r="K109" s="112"/>
      <c r="L109" s="112">
        <v>0</v>
      </c>
      <c r="M109" s="112"/>
    </row>
    <row r="110" spans="2:14" ht="25.9" customHeight="1" x14ac:dyDescent="0.2">
      <c r="B110" s="181"/>
      <c r="C110" s="182"/>
      <c r="D110" s="182"/>
      <c r="E110" s="183"/>
      <c r="F110" s="136">
        <v>3237</v>
      </c>
      <c r="G110" s="315" t="s">
        <v>201</v>
      </c>
      <c r="H110" s="318"/>
      <c r="I110" s="319"/>
      <c r="J110" s="115">
        <v>200</v>
      </c>
      <c r="K110" s="120"/>
      <c r="L110" s="115">
        <v>0</v>
      </c>
      <c r="M110" s="115"/>
    </row>
    <row r="111" spans="2:14" ht="25.9" customHeight="1" x14ac:dyDescent="0.2">
      <c r="B111" s="181"/>
      <c r="C111" s="182"/>
      <c r="D111" s="182"/>
      <c r="E111" s="183"/>
      <c r="F111" s="168">
        <v>329</v>
      </c>
      <c r="G111" s="322" t="s">
        <v>20</v>
      </c>
      <c r="H111" s="359"/>
      <c r="I111" s="360"/>
      <c r="J111" s="112">
        <f>+J112</f>
        <v>2025</v>
      </c>
      <c r="K111" s="112"/>
      <c r="L111" s="112">
        <v>220</v>
      </c>
      <c r="M111" s="112"/>
    </row>
    <row r="112" spans="2:14" ht="25.9" customHeight="1" x14ac:dyDescent="0.2">
      <c r="B112" s="181"/>
      <c r="C112" s="182"/>
      <c r="D112" s="182"/>
      <c r="E112" s="183"/>
      <c r="F112" s="132" t="s">
        <v>8</v>
      </c>
      <c r="G112" s="315" t="s">
        <v>20</v>
      </c>
      <c r="H112" s="318"/>
      <c r="I112" s="319"/>
      <c r="J112" s="115">
        <v>2025</v>
      </c>
      <c r="K112" s="120"/>
      <c r="L112" s="115">
        <v>220</v>
      </c>
      <c r="M112" s="115"/>
    </row>
    <row r="113" spans="2:17" ht="44.45" customHeight="1" x14ac:dyDescent="0.2">
      <c r="B113" s="315"/>
      <c r="C113" s="318"/>
      <c r="D113" s="318"/>
      <c r="E113" s="319"/>
      <c r="F113" s="168">
        <v>36</v>
      </c>
      <c r="G113" s="322" t="s">
        <v>290</v>
      </c>
      <c r="H113" s="359"/>
      <c r="I113" s="360"/>
      <c r="J113" s="112">
        <f>+J114</f>
        <v>400</v>
      </c>
      <c r="K113" s="112">
        <v>0</v>
      </c>
      <c r="L113" s="112">
        <v>0</v>
      </c>
      <c r="M113" s="190" t="s">
        <v>193</v>
      </c>
    </row>
    <row r="114" spans="2:17" ht="44.45" customHeight="1" x14ac:dyDescent="0.2">
      <c r="B114" s="315"/>
      <c r="C114" s="318"/>
      <c r="D114" s="318"/>
      <c r="E114" s="319"/>
      <c r="F114" s="168">
        <v>369</v>
      </c>
      <c r="G114" s="322" t="s">
        <v>290</v>
      </c>
      <c r="H114" s="359"/>
      <c r="I114" s="360"/>
      <c r="J114" s="112">
        <f>+J115</f>
        <v>400</v>
      </c>
      <c r="K114" s="112"/>
      <c r="L114" s="112">
        <v>0</v>
      </c>
      <c r="M114" s="112"/>
    </row>
    <row r="115" spans="2:17" ht="47.45" customHeight="1" x14ac:dyDescent="0.2">
      <c r="B115" s="124"/>
      <c r="C115" s="133"/>
      <c r="D115" s="134"/>
      <c r="E115" s="133"/>
      <c r="F115" s="135">
        <v>3691</v>
      </c>
      <c r="G115" s="375" t="s">
        <v>221</v>
      </c>
      <c r="H115" s="318"/>
      <c r="I115" s="319"/>
      <c r="J115" s="113">
        <v>400</v>
      </c>
      <c r="K115" s="114"/>
      <c r="L115" s="113">
        <v>0</v>
      </c>
      <c r="M115" s="115"/>
    </row>
    <row r="116" spans="2:17" ht="13.15" customHeight="1" x14ac:dyDescent="0.2">
      <c r="B116" s="361" t="s">
        <v>203</v>
      </c>
      <c r="C116" s="340"/>
      <c r="D116" s="340"/>
      <c r="E116" s="340"/>
      <c r="F116" s="340"/>
      <c r="G116" s="340"/>
      <c r="H116" s="340"/>
      <c r="I116" s="341"/>
      <c r="J116" s="110">
        <f>+J102+J109+J105+J111+J114</f>
        <v>3753.4</v>
      </c>
      <c r="K116" s="127">
        <f>SUM(K101:K115)</f>
        <v>268</v>
      </c>
      <c r="L116" s="110">
        <f>+L102+L109+L105++L107+L111+L114</f>
        <v>268</v>
      </c>
      <c r="M116" s="112">
        <f>L116/K116*100</f>
        <v>100</v>
      </c>
    </row>
    <row r="117" spans="2:17" x14ac:dyDescent="0.2">
      <c r="B117" s="331"/>
      <c r="C117" s="332"/>
      <c r="D117" s="332"/>
      <c r="E117" s="332"/>
      <c r="F117" s="332"/>
      <c r="G117" s="332"/>
      <c r="H117" s="332"/>
      <c r="I117" s="333"/>
      <c r="J117" s="110"/>
      <c r="K117" s="127"/>
      <c r="L117" s="110"/>
      <c r="M117" s="112"/>
    </row>
    <row r="118" spans="2:17" ht="25.9" hidden="1" customHeight="1" x14ac:dyDescent="0.2">
      <c r="B118" s="325" t="s">
        <v>188</v>
      </c>
      <c r="C118" s="326"/>
      <c r="D118" s="326"/>
      <c r="E118" s="327"/>
      <c r="F118" s="178">
        <v>62400</v>
      </c>
      <c r="G118" s="325" t="s">
        <v>262</v>
      </c>
      <c r="H118" s="326"/>
      <c r="I118" s="327"/>
      <c r="J118" s="179">
        <v>4000</v>
      </c>
      <c r="K118" s="179">
        <v>0</v>
      </c>
      <c r="L118" s="179">
        <v>0</v>
      </c>
      <c r="M118" s="191" t="s">
        <v>193</v>
      </c>
    </row>
    <row r="119" spans="2:17" ht="21.95" hidden="1" customHeight="1" x14ac:dyDescent="0.2">
      <c r="B119" s="315"/>
      <c r="C119" s="318"/>
      <c r="D119" s="318"/>
      <c r="E119" s="319"/>
      <c r="F119" s="168">
        <v>32</v>
      </c>
      <c r="G119" s="322" t="s">
        <v>299</v>
      </c>
      <c r="H119" s="359"/>
      <c r="I119" s="360"/>
      <c r="J119" s="112">
        <f>+J120</f>
        <v>4000</v>
      </c>
      <c r="K119" s="112">
        <v>0</v>
      </c>
      <c r="L119" s="112">
        <v>0</v>
      </c>
      <c r="M119" s="190" t="s">
        <v>193</v>
      </c>
    </row>
    <row r="120" spans="2:17" ht="21.95" hidden="1" customHeight="1" x14ac:dyDescent="0.2">
      <c r="B120" s="315"/>
      <c r="C120" s="318"/>
      <c r="D120" s="318"/>
      <c r="E120" s="319"/>
      <c r="F120" s="168">
        <v>329</v>
      </c>
      <c r="G120" s="322" t="s">
        <v>20</v>
      </c>
      <c r="H120" s="359"/>
      <c r="I120" s="360"/>
      <c r="J120" s="112">
        <f>+J121</f>
        <v>4000</v>
      </c>
      <c r="K120" s="112">
        <v>0</v>
      </c>
      <c r="L120" s="112">
        <v>0</v>
      </c>
      <c r="M120" s="190" t="s">
        <v>193</v>
      </c>
    </row>
    <row r="121" spans="2:17" ht="37.5" hidden="1" customHeight="1" x14ac:dyDescent="0.2">
      <c r="B121" s="362"/>
      <c r="C121" s="363"/>
      <c r="D121" s="363"/>
      <c r="E121" s="364"/>
      <c r="F121" s="184" t="s">
        <v>8</v>
      </c>
      <c r="G121" s="315" t="s">
        <v>20</v>
      </c>
      <c r="H121" s="318"/>
      <c r="I121" s="319"/>
      <c r="J121" s="115">
        <v>4000</v>
      </c>
      <c r="K121" s="120"/>
      <c r="L121" s="115">
        <v>0</v>
      </c>
      <c r="M121" s="115"/>
    </row>
    <row r="122" spans="2:17" ht="13.15" hidden="1" customHeight="1" x14ac:dyDescent="0.2">
      <c r="B122" s="361" t="s">
        <v>203</v>
      </c>
      <c r="C122" s="340"/>
      <c r="D122" s="340"/>
      <c r="E122" s="340"/>
      <c r="F122" s="340"/>
      <c r="G122" s="340"/>
      <c r="H122" s="340"/>
      <c r="I122" s="341"/>
      <c r="J122" s="127">
        <f>+J120</f>
        <v>4000</v>
      </c>
      <c r="K122" s="127">
        <f>+K120</f>
        <v>0</v>
      </c>
      <c r="L122" s="127">
        <f>+L120</f>
        <v>0</v>
      </c>
      <c r="M122" s="190" t="s">
        <v>193</v>
      </c>
      <c r="N122" s="215"/>
      <c r="O122" s="216"/>
      <c r="P122" s="215"/>
      <c r="Q122" s="215"/>
    </row>
    <row r="123" spans="2:17" ht="13.15" customHeight="1" x14ac:dyDescent="0.2">
      <c r="B123" s="334" t="s">
        <v>195</v>
      </c>
      <c r="C123" s="335"/>
      <c r="D123" s="335"/>
      <c r="E123" s="336"/>
      <c r="F123" s="150" t="s">
        <v>222</v>
      </c>
      <c r="G123" s="334" t="s">
        <v>223</v>
      </c>
      <c r="H123" s="335"/>
      <c r="I123" s="336"/>
      <c r="J123" s="151">
        <v>789.57</v>
      </c>
      <c r="K123" s="151">
        <v>995</v>
      </c>
      <c r="L123" s="151">
        <v>29.98</v>
      </c>
      <c r="M123" s="151">
        <f>L123/K123*100</f>
        <v>3.013065326633166</v>
      </c>
      <c r="N123" s="215"/>
    </row>
    <row r="124" spans="2:17" ht="13.15" customHeight="1" x14ac:dyDescent="0.2">
      <c r="B124" s="325" t="s">
        <v>188</v>
      </c>
      <c r="C124" s="326"/>
      <c r="D124" s="326"/>
      <c r="E124" s="327"/>
      <c r="F124" s="180" t="s">
        <v>224</v>
      </c>
      <c r="G124" s="325" t="s">
        <v>225</v>
      </c>
      <c r="H124" s="326"/>
      <c r="I124" s="327"/>
      <c r="J124" s="179">
        <v>789.57</v>
      </c>
      <c r="K124" s="179">
        <v>995</v>
      </c>
      <c r="L124" s="179">
        <v>29.98</v>
      </c>
      <c r="M124" s="179">
        <f>L124/K124*100</f>
        <v>3.013065326633166</v>
      </c>
    </row>
    <row r="125" spans="2:17" ht="17.45" customHeight="1" x14ac:dyDescent="0.2">
      <c r="B125" s="315"/>
      <c r="C125" s="318"/>
      <c r="D125" s="318"/>
      <c r="E125" s="319"/>
      <c r="F125" s="168">
        <v>32</v>
      </c>
      <c r="G125" s="322" t="s">
        <v>299</v>
      </c>
      <c r="H125" s="359"/>
      <c r="I125" s="360"/>
      <c r="J125" s="112">
        <f>+J126</f>
        <v>396</v>
      </c>
      <c r="K125" s="112">
        <v>995</v>
      </c>
      <c r="L125" s="112">
        <v>0</v>
      </c>
      <c r="M125" s="112">
        <f>L125/K125*100</f>
        <v>0</v>
      </c>
    </row>
    <row r="126" spans="2:17" ht="26.45" customHeight="1" x14ac:dyDescent="0.2">
      <c r="B126" s="124"/>
      <c r="C126" s="355"/>
      <c r="D126" s="355"/>
      <c r="E126" s="356"/>
      <c r="F126" s="122">
        <v>322</v>
      </c>
      <c r="G126" s="322" t="s">
        <v>209</v>
      </c>
      <c r="H126" s="323"/>
      <c r="I126" s="324"/>
      <c r="J126" s="112">
        <v>396</v>
      </c>
      <c r="K126" s="112"/>
      <c r="L126" s="112">
        <v>0</v>
      </c>
      <c r="M126" s="112"/>
    </row>
    <row r="127" spans="2:17" ht="30" customHeight="1" x14ac:dyDescent="0.2">
      <c r="B127" s="315"/>
      <c r="C127" s="318"/>
      <c r="D127" s="318"/>
      <c r="E127" s="319"/>
      <c r="F127" s="128" t="s">
        <v>32</v>
      </c>
      <c r="G127" s="315" t="s">
        <v>33</v>
      </c>
      <c r="H127" s="318"/>
      <c r="I127" s="319"/>
      <c r="J127" s="113">
        <v>0</v>
      </c>
      <c r="K127" s="114"/>
      <c r="L127" s="113">
        <v>0</v>
      </c>
      <c r="M127" s="115"/>
    </row>
    <row r="128" spans="2:17" ht="18.600000000000001" customHeight="1" x14ac:dyDescent="0.2">
      <c r="B128" s="315"/>
      <c r="C128" s="318"/>
      <c r="D128" s="318"/>
      <c r="E128" s="319"/>
      <c r="F128" s="122">
        <v>323</v>
      </c>
      <c r="G128" s="322" t="s">
        <v>6</v>
      </c>
      <c r="H128" s="323"/>
      <c r="I128" s="324"/>
      <c r="J128" s="110">
        <v>393.57</v>
      </c>
      <c r="K128" s="111"/>
      <c r="L128" s="110">
        <v>0</v>
      </c>
      <c r="M128" s="112"/>
    </row>
    <row r="129" spans="2:14" ht="30" hidden="1" customHeight="1" x14ac:dyDescent="0.2">
      <c r="B129" s="124"/>
      <c r="C129" s="125"/>
      <c r="D129" s="125"/>
      <c r="E129" s="126"/>
      <c r="F129" s="123">
        <v>3237</v>
      </c>
      <c r="G129" s="315" t="s">
        <v>201</v>
      </c>
      <c r="H129" s="318"/>
      <c r="I129" s="319"/>
      <c r="J129" s="113">
        <v>0</v>
      </c>
      <c r="K129" s="111"/>
      <c r="L129" s="113">
        <v>0</v>
      </c>
      <c r="M129" s="112"/>
    </row>
    <row r="130" spans="2:14" ht="18" customHeight="1" x14ac:dyDescent="0.2">
      <c r="B130" s="315"/>
      <c r="C130" s="318"/>
      <c r="D130" s="318"/>
      <c r="E130" s="319"/>
      <c r="F130" s="128" t="s">
        <v>11</v>
      </c>
      <c r="G130" s="315" t="s">
        <v>12</v>
      </c>
      <c r="H130" s="318"/>
      <c r="I130" s="319"/>
      <c r="J130" s="113">
        <v>0</v>
      </c>
      <c r="K130" s="114"/>
      <c r="L130" s="113">
        <v>0</v>
      </c>
      <c r="M130" s="115"/>
    </row>
    <row r="131" spans="2:14" ht="22.9" customHeight="1" x14ac:dyDescent="0.2">
      <c r="B131" s="235"/>
      <c r="C131" s="236"/>
      <c r="D131" s="236"/>
      <c r="E131" s="237"/>
      <c r="F131" s="123">
        <v>329</v>
      </c>
      <c r="G131" s="315" t="s">
        <v>20</v>
      </c>
      <c r="H131" s="320"/>
      <c r="I131" s="321"/>
      <c r="J131" s="113"/>
      <c r="K131" s="114"/>
      <c r="L131" s="110">
        <v>29.98</v>
      </c>
      <c r="M131" s="115"/>
    </row>
    <row r="132" spans="2:14" ht="18" customHeight="1" x14ac:dyDescent="0.2">
      <c r="B132" s="315"/>
      <c r="C132" s="318"/>
      <c r="D132" s="318"/>
      <c r="E132" s="319"/>
      <c r="F132" s="123">
        <v>3293</v>
      </c>
      <c r="G132" s="315" t="s">
        <v>226</v>
      </c>
      <c r="H132" s="318"/>
      <c r="I132" s="319"/>
      <c r="J132" s="113">
        <v>0</v>
      </c>
      <c r="K132" s="114"/>
      <c r="L132" s="113">
        <v>29.98</v>
      </c>
      <c r="M132" s="115"/>
    </row>
    <row r="133" spans="2:14" ht="13.9" customHeight="1" x14ac:dyDescent="0.2">
      <c r="B133" s="331" t="s">
        <v>203</v>
      </c>
      <c r="C133" s="332"/>
      <c r="D133" s="332"/>
      <c r="E133" s="332"/>
      <c r="F133" s="332"/>
      <c r="G133" s="332"/>
      <c r="H133" s="332"/>
      <c r="I133" s="333"/>
      <c r="J133" s="127">
        <f>+J126+J128</f>
        <v>789.56999999999994</v>
      </c>
      <c r="K133" s="127">
        <v>995</v>
      </c>
      <c r="L133" s="127">
        <v>29.98</v>
      </c>
      <c r="M133" s="112">
        <f>L133/K133*100</f>
        <v>3.013065326633166</v>
      </c>
    </row>
    <row r="134" spans="2:14" x14ac:dyDescent="0.2">
      <c r="B134" s="331"/>
      <c r="C134" s="332"/>
      <c r="D134" s="332"/>
      <c r="E134" s="332"/>
      <c r="F134" s="332"/>
      <c r="G134" s="332"/>
      <c r="H134" s="332"/>
      <c r="I134" s="333"/>
      <c r="J134" s="130"/>
      <c r="K134" s="129"/>
      <c r="L134" s="130"/>
      <c r="M134" s="131"/>
    </row>
    <row r="135" spans="2:14" ht="19.899999999999999" customHeight="1" x14ac:dyDescent="0.2">
      <c r="B135" s="334" t="s">
        <v>195</v>
      </c>
      <c r="C135" s="335"/>
      <c r="D135" s="335"/>
      <c r="E135" s="336"/>
      <c r="F135" s="150" t="s">
        <v>227</v>
      </c>
      <c r="G135" s="334" t="s">
        <v>228</v>
      </c>
      <c r="H135" s="335"/>
      <c r="I135" s="336"/>
      <c r="J135" s="151">
        <v>0</v>
      </c>
      <c r="K135" s="151">
        <v>664</v>
      </c>
      <c r="L135" s="151">
        <v>0</v>
      </c>
      <c r="M135" s="151">
        <f>L135/K135*100</f>
        <v>0</v>
      </c>
    </row>
    <row r="136" spans="2:14" ht="17.45" customHeight="1" x14ac:dyDescent="0.2">
      <c r="B136" s="325" t="s">
        <v>188</v>
      </c>
      <c r="C136" s="326"/>
      <c r="D136" s="326"/>
      <c r="E136" s="327"/>
      <c r="F136" s="180" t="s">
        <v>224</v>
      </c>
      <c r="G136" s="325" t="s">
        <v>225</v>
      </c>
      <c r="H136" s="326"/>
      <c r="I136" s="327"/>
      <c r="J136" s="179">
        <v>0</v>
      </c>
      <c r="K136" s="179">
        <v>664</v>
      </c>
      <c r="L136" s="179">
        <v>0</v>
      </c>
      <c r="M136" s="179">
        <f>L136/K136*100</f>
        <v>0</v>
      </c>
    </row>
    <row r="137" spans="2:14" ht="17.45" customHeight="1" x14ac:dyDescent="0.2">
      <c r="B137" s="210"/>
      <c r="C137" s="211"/>
      <c r="D137" s="211"/>
      <c r="E137" s="212"/>
      <c r="F137" s="122">
        <v>32</v>
      </c>
      <c r="G137" s="322" t="s">
        <v>299</v>
      </c>
      <c r="H137" s="323"/>
      <c r="I137" s="324"/>
      <c r="J137" s="110">
        <v>0</v>
      </c>
      <c r="K137" s="111">
        <v>664</v>
      </c>
      <c r="L137" s="110">
        <v>0</v>
      </c>
      <c r="M137" s="112">
        <f>L137/K137*100</f>
        <v>0</v>
      </c>
    </row>
    <row r="138" spans="2:14" ht="17.45" customHeight="1" x14ac:dyDescent="0.2">
      <c r="B138" s="181"/>
      <c r="C138" s="182"/>
      <c r="D138" s="182"/>
      <c r="E138" s="183"/>
      <c r="F138" s="122">
        <v>323</v>
      </c>
      <c r="G138" s="322" t="s">
        <v>6</v>
      </c>
      <c r="H138" s="323"/>
      <c r="I138" s="324"/>
      <c r="J138" s="110">
        <v>0</v>
      </c>
      <c r="K138" s="111"/>
      <c r="L138" s="110">
        <v>0</v>
      </c>
      <c r="M138" s="112"/>
    </row>
    <row r="139" spans="2:14" ht="19.899999999999999" customHeight="1" x14ac:dyDescent="0.2">
      <c r="B139" s="315"/>
      <c r="C139" s="318"/>
      <c r="D139" s="318"/>
      <c r="E139" s="319"/>
      <c r="F139" s="128" t="s">
        <v>11</v>
      </c>
      <c r="G139" s="315" t="s">
        <v>12</v>
      </c>
      <c r="H139" s="318"/>
      <c r="I139" s="319"/>
      <c r="J139" s="113">
        <v>0</v>
      </c>
      <c r="K139" s="114"/>
      <c r="L139" s="113">
        <v>0</v>
      </c>
      <c r="M139" s="115"/>
    </row>
    <row r="140" spans="2:14" ht="13.15" customHeight="1" x14ac:dyDescent="0.2">
      <c r="B140" s="328" t="s">
        <v>203</v>
      </c>
      <c r="C140" s="329"/>
      <c r="D140" s="329"/>
      <c r="E140" s="329"/>
      <c r="F140" s="329"/>
      <c r="G140" s="329"/>
      <c r="H140" s="329"/>
      <c r="I140" s="330"/>
      <c r="J140" s="127">
        <f>+J138</f>
        <v>0</v>
      </c>
      <c r="K140" s="127">
        <v>664</v>
      </c>
      <c r="L140" s="127">
        <f>+L138</f>
        <v>0</v>
      </c>
      <c r="M140" s="112">
        <f>L140/K140*100</f>
        <v>0</v>
      </c>
    </row>
    <row r="141" spans="2:14" x14ac:dyDescent="0.2">
      <c r="B141" s="331"/>
      <c r="C141" s="332"/>
      <c r="D141" s="332"/>
      <c r="E141" s="332"/>
      <c r="F141" s="332"/>
      <c r="G141" s="332"/>
      <c r="H141" s="332"/>
      <c r="I141" s="333"/>
      <c r="J141" s="110"/>
      <c r="K141" s="127"/>
      <c r="L141" s="110"/>
      <c r="M141" s="110"/>
    </row>
    <row r="142" spans="2:14" ht="13.15" customHeight="1" x14ac:dyDescent="0.2">
      <c r="B142" s="334" t="s">
        <v>195</v>
      </c>
      <c r="C142" s="335"/>
      <c r="D142" s="335"/>
      <c r="E142" s="336"/>
      <c r="F142" s="150" t="s">
        <v>229</v>
      </c>
      <c r="G142" s="334" t="s">
        <v>230</v>
      </c>
      <c r="H142" s="335"/>
      <c r="I142" s="336"/>
      <c r="J142" s="151">
        <v>0</v>
      </c>
      <c r="K142" s="151">
        <v>333.9</v>
      </c>
      <c r="L142" s="151">
        <v>1625</v>
      </c>
      <c r="M142" s="151">
        <f>L142/K142*100</f>
        <v>486.67265648397733</v>
      </c>
      <c r="N142" s="215"/>
    </row>
    <row r="143" spans="2:14" ht="13.15" customHeight="1" x14ac:dyDescent="0.2">
      <c r="B143" s="325" t="s">
        <v>188</v>
      </c>
      <c r="C143" s="326"/>
      <c r="D143" s="326"/>
      <c r="E143" s="327"/>
      <c r="F143" s="180" t="s">
        <v>224</v>
      </c>
      <c r="G143" s="325" t="s">
        <v>225</v>
      </c>
      <c r="H143" s="326"/>
      <c r="I143" s="327"/>
      <c r="J143" s="179">
        <v>0</v>
      </c>
      <c r="K143" s="179">
        <v>333.9</v>
      </c>
      <c r="L143" s="179">
        <v>0</v>
      </c>
      <c r="M143" s="179">
        <v>0</v>
      </c>
    </row>
    <row r="144" spans="2:14" ht="24.4" customHeight="1" x14ac:dyDescent="0.2">
      <c r="B144" s="210"/>
      <c r="C144" s="211"/>
      <c r="D144" s="211"/>
      <c r="E144" s="212"/>
      <c r="F144" s="168">
        <v>32</v>
      </c>
      <c r="G144" s="322" t="s">
        <v>299</v>
      </c>
      <c r="H144" s="359"/>
      <c r="I144" s="360"/>
      <c r="J144" s="112">
        <v>0</v>
      </c>
      <c r="K144" s="112">
        <v>333.9</v>
      </c>
      <c r="L144" s="112">
        <v>0</v>
      </c>
      <c r="M144" s="112">
        <f>L144/K144*100</f>
        <v>0</v>
      </c>
    </row>
    <row r="145" spans="2:17" ht="24.4" customHeight="1" x14ac:dyDescent="0.2">
      <c r="B145" s="181"/>
      <c r="C145" s="182"/>
      <c r="D145" s="182"/>
      <c r="E145" s="183"/>
      <c r="F145" s="168">
        <v>329</v>
      </c>
      <c r="G145" s="322" t="s">
        <v>20</v>
      </c>
      <c r="H145" s="359"/>
      <c r="I145" s="360"/>
      <c r="J145" s="112">
        <v>0</v>
      </c>
      <c r="K145" s="112"/>
      <c r="L145" s="112">
        <v>0</v>
      </c>
      <c r="M145" s="112"/>
    </row>
    <row r="146" spans="2:17" ht="20.65" customHeight="1" x14ac:dyDescent="0.2">
      <c r="B146" s="315"/>
      <c r="C146" s="318"/>
      <c r="D146" s="318"/>
      <c r="E146" s="319"/>
      <c r="F146" s="128" t="s">
        <v>8</v>
      </c>
      <c r="G146" s="315" t="s">
        <v>20</v>
      </c>
      <c r="H146" s="318"/>
      <c r="I146" s="319"/>
      <c r="J146" s="113">
        <v>0</v>
      </c>
      <c r="K146" s="114"/>
      <c r="L146" s="113">
        <v>0</v>
      </c>
      <c r="M146" s="113"/>
    </row>
    <row r="147" spans="2:17" ht="13.15" customHeight="1" x14ac:dyDescent="0.2">
      <c r="B147" s="328" t="s">
        <v>203</v>
      </c>
      <c r="C147" s="329"/>
      <c r="D147" s="329"/>
      <c r="E147" s="329"/>
      <c r="F147" s="329"/>
      <c r="G147" s="329"/>
      <c r="H147" s="329"/>
      <c r="I147" s="330"/>
      <c r="J147" s="127">
        <f>+J145</f>
        <v>0</v>
      </c>
      <c r="K147" s="127">
        <v>333.9</v>
      </c>
      <c r="L147" s="127">
        <f>+L145</f>
        <v>0</v>
      </c>
      <c r="M147" s="112">
        <f>L147/K147*100</f>
        <v>0</v>
      </c>
    </row>
    <row r="148" spans="2:17" ht="13.15" customHeight="1" x14ac:dyDescent="0.2">
      <c r="B148" s="274"/>
      <c r="C148" s="275"/>
      <c r="D148" s="275"/>
      <c r="E148" s="275"/>
      <c r="F148" s="275"/>
      <c r="G148" s="275"/>
      <c r="H148" s="275"/>
      <c r="I148" s="276"/>
      <c r="J148" s="127"/>
      <c r="K148" s="127"/>
      <c r="L148" s="127"/>
      <c r="M148" s="110"/>
    </row>
    <row r="149" spans="2:17" ht="13.15" customHeight="1" x14ac:dyDescent="0.2">
      <c r="B149" s="325" t="s">
        <v>188</v>
      </c>
      <c r="C149" s="326"/>
      <c r="D149" s="326"/>
      <c r="E149" s="327"/>
      <c r="F149" s="178">
        <v>62400</v>
      </c>
      <c r="G149" s="325" t="s">
        <v>262</v>
      </c>
      <c r="H149" s="326"/>
      <c r="I149" s="327"/>
      <c r="J149" s="179">
        <v>0</v>
      </c>
      <c r="K149" s="179">
        <v>0</v>
      </c>
      <c r="L149" s="179">
        <v>1625</v>
      </c>
      <c r="M149" s="191" t="s">
        <v>193</v>
      </c>
    </row>
    <row r="150" spans="2:17" ht="24.4" customHeight="1" x14ac:dyDescent="0.2">
      <c r="B150" s="235"/>
      <c r="C150" s="236"/>
      <c r="D150" s="236"/>
      <c r="E150" s="237"/>
      <c r="F150" s="168">
        <v>32</v>
      </c>
      <c r="G150" s="322" t="s">
        <v>299</v>
      </c>
      <c r="H150" s="359"/>
      <c r="I150" s="360"/>
      <c r="J150" s="112">
        <v>0</v>
      </c>
      <c r="K150" s="112">
        <v>0</v>
      </c>
      <c r="L150" s="112">
        <v>1625</v>
      </c>
      <c r="M150" s="190" t="s">
        <v>193</v>
      </c>
    </row>
    <row r="151" spans="2:17" ht="24.4" customHeight="1" x14ac:dyDescent="0.2">
      <c r="B151" s="235"/>
      <c r="C151" s="236"/>
      <c r="D151" s="236"/>
      <c r="E151" s="237"/>
      <c r="F151" s="168">
        <v>329</v>
      </c>
      <c r="G151" s="322" t="s">
        <v>20</v>
      </c>
      <c r="H151" s="359"/>
      <c r="I151" s="360"/>
      <c r="J151" s="112">
        <v>0</v>
      </c>
      <c r="K151" s="112"/>
      <c r="L151" s="112">
        <v>1625</v>
      </c>
      <c r="M151" s="112"/>
    </row>
    <row r="152" spans="2:17" ht="20.65" customHeight="1" x14ac:dyDescent="0.2">
      <c r="B152" s="315"/>
      <c r="C152" s="318"/>
      <c r="D152" s="318"/>
      <c r="E152" s="319"/>
      <c r="F152" s="128" t="s">
        <v>8</v>
      </c>
      <c r="G152" s="315" t="s">
        <v>20</v>
      </c>
      <c r="H152" s="318"/>
      <c r="I152" s="319"/>
      <c r="J152" s="113">
        <v>0</v>
      </c>
      <c r="K152" s="114"/>
      <c r="L152" s="113">
        <v>1625</v>
      </c>
      <c r="M152" s="113"/>
    </row>
    <row r="153" spans="2:17" ht="13.15" customHeight="1" x14ac:dyDescent="0.2">
      <c r="B153" s="328" t="s">
        <v>203</v>
      </c>
      <c r="C153" s="329"/>
      <c r="D153" s="329"/>
      <c r="E153" s="329"/>
      <c r="F153" s="329"/>
      <c r="G153" s="329"/>
      <c r="H153" s="329"/>
      <c r="I153" s="330"/>
      <c r="J153" s="127">
        <f>+J151</f>
        <v>0</v>
      </c>
      <c r="K153" s="127">
        <v>0</v>
      </c>
      <c r="L153" s="127">
        <f>+L151</f>
        <v>1625</v>
      </c>
      <c r="M153" s="190" t="s">
        <v>193</v>
      </c>
    </row>
    <row r="154" spans="2:17" ht="12.6" customHeight="1" x14ac:dyDescent="0.2">
      <c r="B154" s="331"/>
      <c r="C154" s="332"/>
      <c r="D154" s="332"/>
      <c r="E154" s="332"/>
      <c r="F154" s="332"/>
      <c r="G154" s="332"/>
      <c r="H154" s="332"/>
      <c r="I154" s="333"/>
      <c r="J154" s="130"/>
      <c r="K154" s="129"/>
      <c r="L154" s="130"/>
      <c r="M154" s="131"/>
    </row>
    <row r="155" spans="2:17" ht="20.65" customHeight="1" x14ac:dyDescent="0.2">
      <c r="B155" s="334" t="s">
        <v>195</v>
      </c>
      <c r="C155" s="335"/>
      <c r="D155" s="335"/>
      <c r="E155" s="336"/>
      <c r="F155" s="150" t="s">
        <v>231</v>
      </c>
      <c r="G155" s="334" t="s">
        <v>232</v>
      </c>
      <c r="H155" s="335"/>
      <c r="I155" s="336"/>
      <c r="J155" s="151" t="e">
        <f>J198+#REF!</f>
        <v>#REF!</v>
      </c>
      <c r="K155" s="151">
        <v>33610</v>
      </c>
      <c r="L155" s="151">
        <v>18409.939999999999</v>
      </c>
      <c r="M155" s="151">
        <f>L155/K155*100</f>
        <v>54.775185956560549</v>
      </c>
      <c r="N155" s="215"/>
      <c r="Q155" s="248"/>
    </row>
    <row r="156" spans="2:17" ht="13.15" customHeight="1" x14ac:dyDescent="0.2">
      <c r="B156" s="325" t="s">
        <v>188</v>
      </c>
      <c r="C156" s="326"/>
      <c r="D156" s="326"/>
      <c r="E156" s="327"/>
      <c r="F156" s="180" t="s">
        <v>224</v>
      </c>
      <c r="G156" s="325" t="s">
        <v>225</v>
      </c>
      <c r="H156" s="326"/>
      <c r="I156" s="327"/>
      <c r="J156" s="179">
        <v>53867</v>
      </c>
      <c r="K156" s="179">
        <v>25500</v>
      </c>
      <c r="L156" s="179">
        <f>+L157+L164+L189+L192+L195</f>
        <v>11141.369999999999</v>
      </c>
      <c r="M156" s="179">
        <f>L156/K156*100</f>
        <v>43.691647058823527</v>
      </c>
      <c r="N156" s="215"/>
    </row>
    <row r="157" spans="2:17" ht="13.15" customHeight="1" x14ac:dyDescent="0.2">
      <c r="B157" s="322"/>
      <c r="C157" s="323"/>
      <c r="D157" s="323"/>
      <c r="E157" s="324"/>
      <c r="F157" s="122">
        <v>31</v>
      </c>
      <c r="G157" s="322" t="s">
        <v>298</v>
      </c>
      <c r="H157" s="323"/>
      <c r="I157" s="324"/>
      <c r="J157" s="112">
        <v>0</v>
      </c>
      <c r="K157" s="112">
        <v>2500</v>
      </c>
      <c r="L157" s="112">
        <v>0</v>
      </c>
      <c r="M157" s="112">
        <f>L157/K157*100</f>
        <v>0</v>
      </c>
    </row>
    <row r="158" spans="2:17" ht="13.15" customHeight="1" x14ac:dyDescent="0.2">
      <c r="B158" s="322"/>
      <c r="C158" s="323"/>
      <c r="D158" s="323"/>
      <c r="E158" s="324"/>
      <c r="F158" s="122">
        <v>311</v>
      </c>
      <c r="G158" s="322" t="s">
        <v>197</v>
      </c>
      <c r="H158" s="323"/>
      <c r="I158" s="324"/>
      <c r="J158" s="112">
        <v>0</v>
      </c>
      <c r="K158" s="112"/>
      <c r="L158" s="112">
        <v>0</v>
      </c>
      <c r="M158" s="190"/>
    </row>
    <row r="159" spans="2:17" ht="13.9" customHeight="1" x14ac:dyDescent="0.2">
      <c r="B159" s="315"/>
      <c r="C159" s="318"/>
      <c r="D159" s="318"/>
      <c r="E159" s="319"/>
      <c r="F159" s="123" t="s">
        <v>233</v>
      </c>
      <c r="G159" s="315" t="s">
        <v>234</v>
      </c>
      <c r="H159" s="318"/>
      <c r="I159" s="319"/>
      <c r="J159" s="113">
        <v>0</v>
      </c>
      <c r="K159" s="114"/>
      <c r="L159" s="113">
        <v>0</v>
      </c>
      <c r="M159" s="115"/>
    </row>
    <row r="160" spans="2:17" ht="25.9" customHeight="1" x14ac:dyDescent="0.2">
      <c r="B160" s="322"/>
      <c r="C160" s="323"/>
      <c r="D160" s="323"/>
      <c r="E160" s="324"/>
      <c r="F160" s="122">
        <v>312</v>
      </c>
      <c r="G160" s="322" t="s">
        <v>199</v>
      </c>
      <c r="H160" s="323"/>
      <c r="I160" s="324"/>
      <c r="J160" s="110">
        <f>+J161</f>
        <v>991.25</v>
      </c>
      <c r="K160" s="111"/>
      <c r="L160" s="110">
        <v>0</v>
      </c>
      <c r="M160" s="112"/>
    </row>
    <row r="161" spans="2:13" ht="23.65" customHeight="1" x14ac:dyDescent="0.2">
      <c r="B161" s="322"/>
      <c r="C161" s="323"/>
      <c r="D161" s="323"/>
      <c r="E161" s="324"/>
      <c r="F161" s="123">
        <v>3121</v>
      </c>
      <c r="G161" s="315" t="s">
        <v>199</v>
      </c>
      <c r="H161" s="318"/>
      <c r="I161" s="319"/>
      <c r="J161" s="113">
        <v>991.25</v>
      </c>
      <c r="K161" s="114"/>
      <c r="L161" s="113">
        <v>0</v>
      </c>
      <c r="M161" s="115"/>
    </row>
    <row r="162" spans="2:13" ht="18.600000000000001" customHeight="1" x14ac:dyDescent="0.2">
      <c r="B162" s="322"/>
      <c r="C162" s="323"/>
      <c r="D162" s="323"/>
      <c r="E162" s="324"/>
      <c r="F162" s="122">
        <v>313</v>
      </c>
      <c r="G162" s="322" t="s">
        <v>200</v>
      </c>
      <c r="H162" s="323"/>
      <c r="I162" s="324"/>
      <c r="J162" s="110">
        <v>0</v>
      </c>
      <c r="K162" s="111"/>
      <c r="L162" s="110">
        <v>0</v>
      </c>
      <c r="M162" s="190"/>
    </row>
    <row r="163" spans="2:13" ht="19.5" customHeight="1" x14ac:dyDescent="0.2">
      <c r="B163" s="315"/>
      <c r="C163" s="318"/>
      <c r="D163" s="318"/>
      <c r="E163" s="319"/>
      <c r="F163" s="128" t="s">
        <v>235</v>
      </c>
      <c r="G163" s="315" t="s">
        <v>236</v>
      </c>
      <c r="H163" s="318"/>
      <c r="I163" s="319"/>
      <c r="J163" s="113">
        <v>0</v>
      </c>
      <c r="K163" s="114"/>
      <c r="L163" s="113">
        <v>0</v>
      </c>
      <c r="M163" s="115"/>
    </row>
    <row r="164" spans="2:13" ht="19.149999999999999" customHeight="1" x14ac:dyDescent="0.2">
      <c r="B164" s="322"/>
      <c r="C164" s="323"/>
      <c r="D164" s="323"/>
      <c r="E164" s="324"/>
      <c r="F164" s="122">
        <v>32</v>
      </c>
      <c r="G164" s="322" t="s">
        <v>299</v>
      </c>
      <c r="H164" s="323"/>
      <c r="I164" s="324"/>
      <c r="J164" s="110">
        <f>+J165+J166</f>
        <v>26522.22</v>
      </c>
      <c r="K164" s="111">
        <v>22920</v>
      </c>
      <c r="L164" s="110">
        <f>+L165+L168+L173+L183+L185</f>
        <v>11104.49</v>
      </c>
      <c r="M164" s="112">
        <f>L164/K164*100</f>
        <v>48.448909249563698</v>
      </c>
    </row>
    <row r="165" spans="2:13" ht="25.15" customHeight="1" x14ac:dyDescent="0.2">
      <c r="B165" s="322"/>
      <c r="C165" s="323"/>
      <c r="D165" s="323"/>
      <c r="E165" s="324"/>
      <c r="F165" s="122">
        <v>321</v>
      </c>
      <c r="G165" s="322" t="s">
        <v>2</v>
      </c>
      <c r="H165" s="323"/>
      <c r="I165" s="324"/>
      <c r="J165" s="110">
        <f>+J166+J167</f>
        <v>13511.11</v>
      </c>
      <c r="K165" s="111"/>
      <c r="L165" s="110">
        <f>+L166+L167</f>
        <v>1804.77</v>
      </c>
      <c r="M165" s="112"/>
    </row>
    <row r="166" spans="2:13" ht="19.5" customHeight="1" x14ac:dyDescent="0.2">
      <c r="B166" s="315"/>
      <c r="C166" s="318"/>
      <c r="D166" s="318"/>
      <c r="E166" s="319"/>
      <c r="F166" s="128" t="s">
        <v>4</v>
      </c>
      <c r="G166" s="315" t="s">
        <v>5</v>
      </c>
      <c r="H166" s="318"/>
      <c r="I166" s="319"/>
      <c r="J166" s="113">
        <v>13011.11</v>
      </c>
      <c r="K166" s="114"/>
      <c r="L166" s="113">
        <v>1754.77</v>
      </c>
      <c r="M166" s="115"/>
    </row>
    <row r="167" spans="2:13" ht="20.65" customHeight="1" x14ac:dyDescent="0.2">
      <c r="B167" s="315"/>
      <c r="C167" s="318"/>
      <c r="D167" s="318"/>
      <c r="E167" s="319"/>
      <c r="F167" s="128" t="s">
        <v>24</v>
      </c>
      <c r="G167" s="315" t="s">
        <v>25</v>
      </c>
      <c r="H167" s="318"/>
      <c r="I167" s="319"/>
      <c r="J167" s="113">
        <v>500</v>
      </c>
      <c r="K167" s="114"/>
      <c r="L167" s="113">
        <v>50</v>
      </c>
      <c r="M167" s="115"/>
    </row>
    <row r="168" spans="2:13" ht="21" customHeight="1" x14ac:dyDescent="0.2">
      <c r="B168" s="315"/>
      <c r="C168" s="318"/>
      <c r="D168" s="318"/>
      <c r="E168" s="319"/>
      <c r="F168" s="122">
        <v>322</v>
      </c>
      <c r="G168" s="322" t="s">
        <v>209</v>
      </c>
      <c r="H168" s="323"/>
      <c r="I168" s="324"/>
      <c r="J168" s="110">
        <f>+J169+J171+J172</f>
        <v>19276.22</v>
      </c>
      <c r="K168" s="111"/>
      <c r="L168" s="110">
        <f>+L169+L170+L171+L172</f>
        <v>2018.29</v>
      </c>
      <c r="M168" s="112"/>
    </row>
    <row r="169" spans="2:13" ht="21.6" customHeight="1" x14ac:dyDescent="0.2">
      <c r="B169" s="315"/>
      <c r="C169" s="318"/>
      <c r="D169" s="318"/>
      <c r="E169" s="319"/>
      <c r="F169" s="128" t="s">
        <v>32</v>
      </c>
      <c r="G169" s="315" t="s">
        <v>33</v>
      </c>
      <c r="H169" s="318"/>
      <c r="I169" s="319"/>
      <c r="J169" s="113">
        <v>14431.52</v>
      </c>
      <c r="K169" s="114"/>
      <c r="L169" s="113">
        <v>682.84</v>
      </c>
      <c r="M169" s="115"/>
    </row>
    <row r="170" spans="2:13" ht="15.6" customHeight="1" x14ac:dyDescent="0.2">
      <c r="B170" s="235"/>
      <c r="C170" s="236"/>
      <c r="D170" s="236"/>
      <c r="E170" s="237"/>
      <c r="F170" s="123">
        <v>3223</v>
      </c>
      <c r="G170" s="315" t="s">
        <v>344</v>
      </c>
      <c r="H170" s="320"/>
      <c r="I170" s="321"/>
      <c r="J170" s="113"/>
      <c r="K170" s="114"/>
      <c r="L170" s="113">
        <v>484.48</v>
      </c>
      <c r="M170" s="115"/>
    </row>
    <row r="171" spans="2:13" ht="19.899999999999999" customHeight="1" x14ac:dyDescent="0.2">
      <c r="B171" s="315"/>
      <c r="C171" s="318"/>
      <c r="D171" s="318"/>
      <c r="E171" s="319"/>
      <c r="F171" s="128" t="s">
        <v>34</v>
      </c>
      <c r="G171" s="315" t="s">
        <v>35</v>
      </c>
      <c r="H171" s="318"/>
      <c r="I171" s="319"/>
      <c r="J171" s="113">
        <v>4285.7</v>
      </c>
      <c r="K171" s="114"/>
      <c r="L171" s="113">
        <v>582.14</v>
      </c>
      <c r="M171" s="115"/>
    </row>
    <row r="172" spans="2:13" ht="18" customHeight="1" x14ac:dyDescent="0.2">
      <c r="B172" s="124"/>
      <c r="C172" s="355"/>
      <c r="D172" s="355"/>
      <c r="E172" s="356"/>
      <c r="F172" s="123">
        <v>3225</v>
      </c>
      <c r="G172" s="315" t="s">
        <v>237</v>
      </c>
      <c r="H172" s="318"/>
      <c r="I172" s="319"/>
      <c r="J172" s="113">
        <v>559</v>
      </c>
      <c r="K172" s="114"/>
      <c r="L172" s="113">
        <v>268.83</v>
      </c>
      <c r="M172" s="115"/>
    </row>
    <row r="173" spans="2:13" ht="15.6" customHeight="1" x14ac:dyDescent="0.2">
      <c r="B173" s="315"/>
      <c r="C173" s="318"/>
      <c r="D173" s="318"/>
      <c r="E173" s="319"/>
      <c r="F173" s="122">
        <v>323</v>
      </c>
      <c r="G173" s="322" t="s">
        <v>6</v>
      </c>
      <c r="H173" s="323"/>
      <c r="I173" s="324"/>
      <c r="J173" s="110">
        <f>SUM(J174:J182)</f>
        <v>3113.94</v>
      </c>
      <c r="K173" s="111"/>
      <c r="L173" s="110">
        <f>+L174+L175+L176+L177+L179+L180+L181+L182+L178</f>
        <v>2195.7800000000002</v>
      </c>
      <c r="M173" s="112"/>
    </row>
    <row r="174" spans="2:13" ht="24.6" customHeight="1" x14ac:dyDescent="0.2">
      <c r="B174" s="315"/>
      <c r="C174" s="318"/>
      <c r="D174" s="318"/>
      <c r="E174" s="319"/>
      <c r="F174" s="128" t="s">
        <v>36</v>
      </c>
      <c r="G174" s="315" t="s">
        <v>37</v>
      </c>
      <c r="H174" s="318"/>
      <c r="I174" s="319"/>
      <c r="J174" s="113">
        <v>668.13</v>
      </c>
      <c r="K174" s="114"/>
      <c r="L174" s="113">
        <v>0</v>
      </c>
      <c r="M174" s="115"/>
    </row>
    <row r="175" spans="2:13" ht="20.65" customHeight="1" x14ac:dyDescent="0.2">
      <c r="B175" s="315"/>
      <c r="C175" s="318"/>
      <c r="D175" s="318"/>
      <c r="E175" s="319"/>
      <c r="F175" s="128" t="s">
        <v>13</v>
      </c>
      <c r="G175" s="315" t="s">
        <v>14</v>
      </c>
      <c r="H175" s="318"/>
      <c r="I175" s="319"/>
      <c r="J175" s="113">
        <v>1080.6300000000001</v>
      </c>
      <c r="K175" s="114"/>
      <c r="L175" s="113">
        <v>368.51</v>
      </c>
      <c r="M175" s="115"/>
    </row>
    <row r="176" spans="2:13" ht="24" customHeight="1" x14ac:dyDescent="0.2">
      <c r="B176" s="315"/>
      <c r="C176" s="318"/>
      <c r="D176" s="318"/>
      <c r="E176" s="319"/>
      <c r="F176" s="128" t="s">
        <v>7</v>
      </c>
      <c r="G176" s="315" t="s">
        <v>31</v>
      </c>
      <c r="H176" s="318"/>
      <c r="I176" s="319"/>
      <c r="J176" s="113">
        <v>0</v>
      </c>
      <c r="K176" s="114"/>
      <c r="L176" s="113">
        <v>0</v>
      </c>
      <c r="M176" s="115"/>
    </row>
    <row r="177" spans="2:13" ht="13.9" customHeight="1" x14ac:dyDescent="0.2">
      <c r="B177" s="315"/>
      <c r="C177" s="318"/>
      <c r="D177" s="318"/>
      <c r="E177" s="319"/>
      <c r="F177" s="123">
        <v>3434</v>
      </c>
      <c r="G177" s="315" t="s">
        <v>38</v>
      </c>
      <c r="H177" s="318"/>
      <c r="I177" s="319"/>
      <c r="J177" s="113">
        <v>1030.1199999999999</v>
      </c>
      <c r="K177" s="114"/>
      <c r="L177" s="113">
        <v>0</v>
      </c>
      <c r="M177" s="115"/>
    </row>
    <row r="178" spans="2:13" ht="13.9" customHeight="1" x14ac:dyDescent="0.2">
      <c r="B178" s="241"/>
      <c r="C178" s="242"/>
      <c r="D178" s="242"/>
      <c r="E178" s="243"/>
      <c r="F178" s="123">
        <v>3235</v>
      </c>
      <c r="G178" s="315" t="s">
        <v>256</v>
      </c>
      <c r="H178" s="320"/>
      <c r="I178" s="321"/>
      <c r="J178" s="113"/>
      <c r="K178" s="114"/>
      <c r="L178" s="113">
        <v>22.5</v>
      </c>
      <c r="M178" s="115"/>
    </row>
    <row r="179" spans="2:13" ht="13.9" customHeight="1" x14ac:dyDescent="0.2">
      <c r="B179" s="210"/>
      <c r="C179" s="211"/>
      <c r="D179" s="211"/>
      <c r="E179" s="212"/>
      <c r="F179" s="123">
        <v>3236</v>
      </c>
      <c r="G179" s="315" t="s">
        <v>280</v>
      </c>
      <c r="H179" s="320"/>
      <c r="I179" s="321"/>
      <c r="J179" s="113"/>
      <c r="K179" s="114"/>
      <c r="L179" s="113">
        <v>1760</v>
      </c>
      <c r="M179" s="115"/>
    </row>
    <row r="180" spans="2:13" ht="26.45" customHeight="1" x14ac:dyDescent="0.2">
      <c r="B180" s="315"/>
      <c r="C180" s="318"/>
      <c r="D180" s="318"/>
      <c r="E180" s="319"/>
      <c r="F180" s="128" t="s">
        <v>9</v>
      </c>
      <c r="G180" s="315" t="s">
        <v>10</v>
      </c>
      <c r="H180" s="318"/>
      <c r="I180" s="319"/>
      <c r="J180" s="113">
        <v>0</v>
      </c>
      <c r="K180" s="114"/>
      <c r="L180" s="113">
        <v>0</v>
      </c>
      <c r="M180" s="115"/>
    </row>
    <row r="181" spans="2:13" ht="19.149999999999999" customHeight="1" x14ac:dyDescent="0.2">
      <c r="B181" s="181"/>
      <c r="C181" s="182"/>
      <c r="D181" s="182"/>
      <c r="E181" s="183"/>
      <c r="F181" s="123">
        <v>3238</v>
      </c>
      <c r="G181" s="315" t="s">
        <v>19</v>
      </c>
      <c r="H181" s="318"/>
      <c r="I181" s="319"/>
      <c r="J181" s="113">
        <v>0</v>
      </c>
      <c r="K181" s="114"/>
      <c r="L181" s="113">
        <v>0</v>
      </c>
      <c r="M181" s="115"/>
    </row>
    <row r="182" spans="2:13" ht="17.45" customHeight="1" x14ac:dyDescent="0.2">
      <c r="B182" s="315"/>
      <c r="C182" s="318"/>
      <c r="D182" s="318"/>
      <c r="E182" s="319"/>
      <c r="F182" s="123">
        <v>3239</v>
      </c>
      <c r="G182" s="315" t="s">
        <v>12</v>
      </c>
      <c r="H182" s="318"/>
      <c r="I182" s="319"/>
      <c r="J182" s="113">
        <v>335.06</v>
      </c>
      <c r="K182" s="114"/>
      <c r="L182" s="113">
        <v>44.77</v>
      </c>
      <c r="M182" s="115"/>
    </row>
    <row r="183" spans="2:13" ht="21" customHeight="1" x14ac:dyDescent="0.2">
      <c r="B183" s="322"/>
      <c r="C183" s="323"/>
      <c r="D183" s="323"/>
      <c r="E183" s="324"/>
      <c r="F183" s="122">
        <v>324</v>
      </c>
      <c r="G183" s="322" t="s">
        <v>238</v>
      </c>
      <c r="H183" s="323"/>
      <c r="I183" s="324"/>
      <c r="J183" s="110">
        <v>0</v>
      </c>
      <c r="K183" s="111"/>
      <c r="L183" s="110">
        <v>0</v>
      </c>
      <c r="M183" s="112"/>
    </row>
    <row r="184" spans="2:13" ht="22.9" customHeight="1" x14ac:dyDescent="0.2">
      <c r="B184" s="315"/>
      <c r="C184" s="318"/>
      <c r="D184" s="318"/>
      <c r="E184" s="319"/>
      <c r="F184" s="128" t="s">
        <v>239</v>
      </c>
      <c r="G184" s="315" t="s">
        <v>240</v>
      </c>
      <c r="H184" s="318"/>
      <c r="I184" s="319"/>
      <c r="J184" s="113">
        <v>0</v>
      </c>
      <c r="K184" s="114"/>
      <c r="L184" s="113">
        <v>0</v>
      </c>
      <c r="M184" s="115"/>
    </row>
    <row r="185" spans="2:13" ht="22.9" customHeight="1" x14ac:dyDescent="0.2">
      <c r="B185" s="315"/>
      <c r="C185" s="318"/>
      <c r="D185" s="318"/>
      <c r="E185" s="319"/>
      <c r="F185" s="122">
        <v>329</v>
      </c>
      <c r="G185" s="322" t="s">
        <v>20</v>
      </c>
      <c r="H185" s="323"/>
      <c r="I185" s="324"/>
      <c r="J185" s="110">
        <f>SUM(J186:J188)</f>
        <v>16914.48</v>
      </c>
      <c r="K185" s="111"/>
      <c r="L185" s="110">
        <f>+L186+L187+L188</f>
        <v>5085.6499999999996</v>
      </c>
      <c r="M185" s="112"/>
    </row>
    <row r="186" spans="2:13" ht="16.899999999999999" customHeight="1" x14ac:dyDescent="0.2">
      <c r="B186" s="315"/>
      <c r="C186" s="318"/>
      <c r="D186" s="318"/>
      <c r="E186" s="319"/>
      <c r="F186" s="123">
        <v>3292</v>
      </c>
      <c r="G186" s="315" t="s">
        <v>217</v>
      </c>
      <c r="H186" s="318"/>
      <c r="I186" s="319"/>
      <c r="J186" s="113">
        <v>282.67</v>
      </c>
      <c r="K186" s="114"/>
      <c r="L186" s="113">
        <v>46.7</v>
      </c>
      <c r="M186" s="115"/>
    </row>
    <row r="187" spans="2:13" ht="14.45" customHeight="1" x14ac:dyDescent="0.2">
      <c r="B187" s="315"/>
      <c r="C187" s="318"/>
      <c r="D187" s="318"/>
      <c r="E187" s="319"/>
      <c r="F187" s="128" t="s">
        <v>109</v>
      </c>
      <c r="G187" s="315" t="s">
        <v>226</v>
      </c>
      <c r="H187" s="318"/>
      <c r="I187" s="319"/>
      <c r="J187" s="113">
        <v>6011.01</v>
      </c>
      <c r="K187" s="114"/>
      <c r="L187" s="113">
        <v>759.03</v>
      </c>
      <c r="M187" s="115"/>
    </row>
    <row r="188" spans="2:13" ht="21" customHeight="1" x14ac:dyDescent="0.2">
      <c r="B188" s="181"/>
      <c r="C188" s="182"/>
      <c r="D188" s="182"/>
      <c r="E188" s="183"/>
      <c r="F188" s="128" t="s">
        <v>8</v>
      </c>
      <c r="G188" s="315" t="s">
        <v>20</v>
      </c>
      <c r="H188" s="318"/>
      <c r="I188" s="319"/>
      <c r="J188" s="113">
        <v>10620.8</v>
      </c>
      <c r="K188" s="114"/>
      <c r="L188" s="113">
        <v>4279.92</v>
      </c>
      <c r="M188" s="115"/>
    </row>
    <row r="189" spans="2:13" ht="15" customHeight="1" x14ac:dyDescent="0.2">
      <c r="B189" s="210"/>
      <c r="C189" s="211"/>
      <c r="D189" s="211"/>
      <c r="E189" s="212"/>
      <c r="F189" s="122">
        <v>34</v>
      </c>
      <c r="G189" s="322" t="s">
        <v>300</v>
      </c>
      <c r="H189" s="323"/>
      <c r="I189" s="324"/>
      <c r="J189" s="110">
        <f>+J190</f>
        <v>60</v>
      </c>
      <c r="K189" s="111">
        <v>80</v>
      </c>
      <c r="L189" s="110">
        <v>36.880000000000003</v>
      </c>
      <c r="M189" s="112">
        <f>L189/K189*100</f>
        <v>46.1</v>
      </c>
    </row>
    <row r="190" spans="2:13" ht="21" customHeight="1" x14ac:dyDescent="0.2">
      <c r="B190" s="181"/>
      <c r="C190" s="182"/>
      <c r="D190" s="182"/>
      <c r="E190" s="183"/>
      <c r="F190" s="122">
        <v>343</v>
      </c>
      <c r="G190" s="322" t="s">
        <v>21</v>
      </c>
      <c r="H190" s="323"/>
      <c r="I190" s="324"/>
      <c r="J190" s="110">
        <f>+J191</f>
        <v>60</v>
      </c>
      <c r="K190" s="111"/>
      <c r="L190" s="110">
        <v>36.880000000000003</v>
      </c>
      <c r="M190" s="112"/>
    </row>
    <row r="191" spans="2:13" ht="32.450000000000003" customHeight="1" x14ac:dyDescent="0.2">
      <c r="B191" s="315"/>
      <c r="C191" s="318"/>
      <c r="D191" s="318"/>
      <c r="E191" s="319"/>
      <c r="F191" s="128" t="s">
        <v>22</v>
      </c>
      <c r="G191" s="315" t="s">
        <v>23</v>
      </c>
      <c r="H191" s="318"/>
      <c r="I191" s="319"/>
      <c r="J191" s="113">
        <v>60</v>
      </c>
      <c r="K191" s="114"/>
      <c r="L191" s="113">
        <v>36.880000000000003</v>
      </c>
      <c r="M191" s="115"/>
    </row>
    <row r="192" spans="2:13" ht="21" customHeight="1" x14ac:dyDescent="0.2">
      <c r="B192" s="210"/>
      <c r="C192" s="211"/>
      <c r="D192" s="211"/>
      <c r="E192" s="212"/>
      <c r="F192" s="122">
        <v>37</v>
      </c>
      <c r="G192" s="322" t="s">
        <v>306</v>
      </c>
      <c r="H192" s="323"/>
      <c r="I192" s="324"/>
      <c r="J192" s="110">
        <f>+J193</f>
        <v>60</v>
      </c>
      <c r="K192" s="111">
        <v>0</v>
      </c>
      <c r="L192" s="110">
        <v>0</v>
      </c>
      <c r="M192" s="190" t="s">
        <v>193</v>
      </c>
    </row>
    <row r="193" spans="2:14" ht="21" customHeight="1" x14ac:dyDescent="0.2">
      <c r="B193" s="210"/>
      <c r="C193" s="211"/>
      <c r="D193" s="211"/>
      <c r="E193" s="212"/>
      <c r="F193" s="122">
        <v>372</v>
      </c>
      <c r="G193" s="322" t="s">
        <v>308</v>
      </c>
      <c r="H193" s="323"/>
      <c r="I193" s="324"/>
      <c r="J193" s="110">
        <f>+J194</f>
        <v>60</v>
      </c>
      <c r="K193" s="111"/>
      <c r="L193" s="110">
        <v>0</v>
      </c>
      <c r="M193" s="112"/>
    </row>
    <row r="194" spans="2:14" ht="23.65" customHeight="1" x14ac:dyDescent="0.2">
      <c r="B194" s="315"/>
      <c r="C194" s="318"/>
      <c r="D194" s="318"/>
      <c r="E194" s="319"/>
      <c r="F194" s="123">
        <v>3722</v>
      </c>
      <c r="G194" s="315" t="s">
        <v>307</v>
      </c>
      <c r="H194" s="318"/>
      <c r="I194" s="319"/>
      <c r="J194" s="113">
        <v>60</v>
      </c>
      <c r="K194" s="114"/>
      <c r="L194" s="113">
        <v>0</v>
      </c>
      <c r="M194" s="115"/>
    </row>
    <row r="195" spans="2:14" ht="21" customHeight="1" x14ac:dyDescent="0.2">
      <c r="B195" s="210"/>
      <c r="C195" s="211"/>
      <c r="D195" s="211"/>
      <c r="E195" s="212"/>
      <c r="F195" s="122">
        <v>38</v>
      </c>
      <c r="G195" s="322" t="s">
        <v>199</v>
      </c>
      <c r="H195" s="323"/>
      <c r="I195" s="324"/>
      <c r="J195" s="110">
        <f>+J196</f>
        <v>60</v>
      </c>
      <c r="K195" s="111">
        <v>0</v>
      </c>
      <c r="L195" s="110">
        <v>0</v>
      </c>
      <c r="M195" s="190" t="s">
        <v>193</v>
      </c>
    </row>
    <row r="196" spans="2:14" ht="16.149999999999999" customHeight="1" x14ac:dyDescent="0.2">
      <c r="B196" s="210"/>
      <c r="C196" s="211"/>
      <c r="D196" s="211"/>
      <c r="E196" s="212"/>
      <c r="F196" s="122">
        <v>381</v>
      </c>
      <c r="G196" s="322" t="s">
        <v>309</v>
      </c>
      <c r="H196" s="323"/>
      <c r="I196" s="324"/>
      <c r="J196" s="110">
        <f>+J197</f>
        <v>60</v>
      </c>
      <c r="K196" s="111"/>
      <c r="L196" s="110">
        <v>0</v>
      </c>
      <c r="M196" s="112"/>
    </row>
    <row r="197" spans="2:14" ht="23.65" customHeight="1" x14ac:dyDescent="0.2">
      <c r="B197" s="315"/>
      <c r="C197" s="318"/>
      <c r="D197" s="318"/>
      <c r="E197" s="319"/>
      <c r="F197" s="123">
        <v>3812</v>
      </c>
      <c r="G197" s="315" t="s">
        <v>310</v>
      </c>
      <c r="H197" s="318"/>
      <c r="I197" s="319"/>
      <c r="J197" s="113">
        <v>60</v>
      </c>
      <c r="K197" s="114"/>
      <c r="L197" s="113">
        <v>0</v>
      </c>
      <c r="M197" s="115"/>
    </row>
    <row r="198" spans="2:14" ht="13.15" customHeight="1" x14ac:dyDescent="0.2">
      <c r="B198" s="328" t="s">
        <v>203</v>
      </c>
      <c r="C198" s="329"/>
      <c r="D198" s="329"/>
      <c r="E198" s="329"/>
      <c r="F198" s="329"/>
      <c r="G198" s="329"/>
      <c r="H198" s="329"/>
      <c r="I198" s="330"/>
      <c r="J198" s="137">
        <f>+J158+J160+J162+J165+J168+J173+J183+J185+J190</f>
        <v>53867</v>
      </c>
      <c r="K198" s="137">
        <f>SUM(K157:K197)</f>
        <v>25500</v>
      </c>
      <c r="L198" s="137">
        <v>11126.99</v>
      </c>
      <c r="M198" s="112">
        <f>L198/K198*100</f>
        <v>43.635254901960785</v>
      </c>
      <c r="N198" s="215"/>
    </row>
    <row r="199" spans="2:14" ht="15.6" customHeight="1" x14ac:dyDescent="0.2">
      <c r="B199" s="331"/>
      <c r="C199" s="332"/>
      <c r="D199" s="332"/>
      <c r="E199" s="332"/>
      <c r="F199" s="332"/>
      <c r="G199" s="332"/>
      <c r="H199" s="332"/>
      <c r="I199" s="333"/>
      <c r="J199" s="129"/>
      <c r="K199" s="138"/>
      <c r="L199" s="130"/>
      <c r="M199" s="131"/>
    </row>
    <row r="200" spans="2:14" ht="28.15" customHeight="1" x14ac:dyDescent="0.2">
      <c r="B200" s="325" t="s">
        <v>188</v>
      </c>
      <c r="C200" s="326"/>
      <c r="D200" s="326"/>
      <c r="E200" s="327"/>
      <c r="F200" s="180" t="s">
        <v>241</v>
      </c>
      <c r="G200" s="325" t="s">
        <v>242</v>
      </c>
      <c r="H200" s="326"/>
      <c r="I200" s="327"/>
      <c r="J200" s="179">
        <v>3028</v>
      </c>
      <c r="K200" s="179">
        <v>810</v>
      </c>
      <c r="L200" s="179">
        <v>1026.76</v>
      </c>
      <c r="M200" s="179">
        <f>L200/K200*100</f>
        <v>126.7604938271605</v>
      </c>
      <c r="N200" s="215"/>
    </row>
    <row r="201" spans="2:14" ht="16.149999999999999" customHeight="1" x14ac:dyDescent="0.2">
      <c r="B201" s="210"/>
      <c r="C201" s="211"/>
      <c r="D201" s="211"/>
      <c r="E201" s="212"/>
      <c r="F201" s="122">
        <v>32</v>
      </c>
      <c r="G201" s="322" t="s">
        <v>299</v>
      </c>
      <c r="H201" s="323"/>
      <c r="I201" s="324"/>
      <c r="J201" s="110">
        <f>+J202+J203+J204</f>
        <v>2056</v>
      </c>
      <c r="K201" s="111">
        <v>810</v>
      </c>
      <c r="L201" s="110">
        <v>700</v>
      </c>
      <c r="M201" s="112">
        <f>L201/K201*100</f>
        <v>86.419753086419746</v>
      </c>
    </row>
    <row r="202" spans="2:14" ht="24" customHeight="1" x14ac:dyDescent="0.2">
      <c r="B202" s="169"/>
      <c r="C202" s="170"/>
      <c r="D202" s="170"/>
      <c r="E202" s="171"/>
      <c r="F202" s="122">
        <v>322</v>
      </c>
      <c r="G202" s="322" t="s">
        <v>209</v>
      </c>
      <c r="H202" s="323"/>
      <c r="I202" s="324"/>
      <c r="J202" s="110">
        <f>+J203+J204+J205</f>
        <v>1528</v>
      </c>
      <c r="K202" s="111"/>
      <c r="L202" s="110">
        <v>0</v>
      </c>
      <c r="M202" s="112"/>
    </row>
    <row r="203" spans="2:14" ht="36" customHeight="1" x14ac:dyDescent="0.2">
      <c r="B203" s="186"/>
      <c r="C203" s="187"/>
      <c r="D203" s="187"/>
      <c r="E203" s="188"/>
      <c r="F203" s="128" t="s">
        <v>32</v>
      </c>
      <c r="G203" s="315" t="s">
        <v>33</v>
      </c>
      <c r="H203" s="318"/>
      <c r="I203" s="319"/>
      <c r="J203" s="113">
        <v>528</v>
      </c>
      <c r="K203" s="114"/>
      <c r="L203" s="113">
        <v>0</v>
      </c>
      <c r="M203" s="115"/>
    </row>
    <row r="204" spans="2:14" ht="36" customHeight="1" x14ac:dyDescent="0.2">
      <c r="B204" s="181"/>
      <c r="C204" s="182"/>
      <c r="D204" s="182"/>
      <c r="E204" s="183"/>
      <c r="F204" s="123">
        <v>3224</v>
      </c>
      <c r="G204" s="315" t="s">
        <v>293</v>
      </c>
      <c r="H204" s="318"/>
      <c r="I204" s="319"/>
      <c r="J204" s="113">
        <v>0</v>
      </c>
      <c r="K204" s="114"/>
      <c r="L204" s="113">
        <v>0</v>
      </c>
      <c r="M204" s="115"/>
    </row>
    <row r="205" spans="2:14" ht="16.149999999999999" customHeight="1" x14ac:dyDescent="0.2">
      <c r="B205" s="169"/>
      <c r="C205" s="170"/>
      <c r="D205" s="170"/>
      <c r="E205" s="171"/>
      <c r="F205" s="123">
        <v>3225</v>
      </c>
      <c r="G205" s="315" t="s">
        <v>291</v>
      </c>
      <c r="H205" s="318"/>
      <c r="I205" s="319"/>
      <c r="J205" s="113">
        <v>1000</v>
      </c>
      <c r="K205" s="114"/>
      <c r="L205" s="113">
        <v>0</v>
      </c>
      <c r="M205" s="115"/>
    </row>
    <row r="206" spans="2:14" ht="13.15" customHeight="1" x14ac:dyDescent="0.2">
      <c r="B206" s="315"/>
      <c r="C206" s="318"/>
      <c r="D206" s="318"/>
      <c r="E206" s="319"/>
      <c r="F206" s="122">
        <v>323</v>
      </c>
      <c r="G206" s="322" t="s">
        <v>6</v>
      </c>
      <c r="H206" s="323"/>
      <c r="I206" s="324"/>
      <c r="J206" s="110">
        <f>+J207+J208</f>
        <v>1500</v>
      </c>
      <c r="K206" s="111"/>
      <c r="L206" s="110">
        <v>0</v>
      </c>
      <c r="M206" s="112"/>
    </row>
    <row r="207" spans="2:14" ht="34.35" customHeight="1" x14ac:dyDescent="0.2">
      <c r="B207" s="162"/>
      <c r="C207" s="163"/>
      <c r="D207" s="163"/>
      <c r="E207" s="164"/>
      <c r="F207" s="123">
        <v>3232</v>
      </c>
      <c r="G207" s="315" t="s">
        <v>14</v>
      </c>
      <c r="H207" s="357"/>
      <c r="I207" s="358"/>
      <c r="J207" s="113">
        <v>0</v>
      </c>
      <c r="K207" s="111"/>
      <c r="L207" s="113">
        <v>0</v>
      </c>
      <c r="M207" s="112"/>
    </row>
    <row r="208" spans="2:14" ht="14.45" customHeight="1" x14ac:dyDescent="0.2">
      <c r="B208" s="315"/>
      <c r="C208" s="318"/>
      <c r="D208" s="318"/>
      <c r="E208" s="319"/>
      <c r="F208" s="128" t="s">
        <v>27</v>
      </c>
      <c r="G208" s="315" t="s">
        <v>38</v>
      </c>
      <c r="H208" s="318"/>
      <c r="I208" s="319"/>
      <c r="J208" s="113">
        <v>1500</v>
      </c>
      <c r="K208" s="114"/>
      <c r="L208" s="113">
        <v>326.76</v>
      </c>
      <c r="M208" s="115"/>
    </row>
    <row r="209" spans="2:14" ht="24.6" customHeight="1" x14ac:dyDescent="0.2">
      <c r="B209" s="315"/>
      <c r="C209" s="318"/>
      <c r="D209" s="318"/>
      <c r="E209" s="319"/>
      <c r="F209" s="122">
        <v>329</v>
      </c>
      <c r="G209" s="322" t="s">
        <v>202</v>
      </c>
      <c r="H209" s="323"/>
      <c r="I209" s="324"/>
      <c r="J209" s="110">
        <f>+J210+J211</f>
        <v>1500</v>
      </c>
      <c r="K209" s="111"/>
      <c r="L209" s="110">
        <v>700</v>
      </c>
      <c r="M209" s="112"/>
    </row>
    <row r="210" spans="2:14" ht="13.9" customHeight="1" x14ac:dyDescent="0.2">
      <c r="B210" s="235"/>
      <c r="C210" s="236"/>
      <c r="D210" s="236"/>
      <c r="E210" s="237"/>
      <c r="F210" s="123">
        <v>3293</v>
      </c>
      <c r="G210" s="315" t="s">
        <v>226</v>
      </c>
      <c r="H210" s="357"/>
      <c r="I210" s="358"/>
      <c r="J210" s="113">
        <v>0</v>
      </c>
      <c r="K210" s="111"/>
      <c r="L210" s="113">
        <v>500</v>
      </c>
      <c r="M210" s="112"/>
    </row>
    <row r="211" spans="2:14" ht="19.899999999999999" customHeight="1" x14ac:dyDescent="0.2">
      <c r="B211" s="315"/>
      <c r="C211" s="318"/>
      <c r="D211" s="318"/>
      <c r="E211" s="319"/>
      <c r="F211" s="123">
        <v>3299</v>
      </c>
      <c r="G211" s="315" t="s">
        <v>202</v>
      </c>
      <c r="H211" s="318"/>
      <c r="I211" s="319"/>
      <c r="J211" s="113">
        <v>1500</v>
      </c>
      <c r="K211" s="114"/>
      <c r="L211" s="113">
        <v>200</v>
      </c>
      <c r="M211" s="115"/>
    </row>
    <row r="212" spans="2:14" ht="19.899999999999999" customHeight="1" x14ac:dyDescent="0.2">
      <c r="B212" s="328" t="s">
        <v>203</v>
      </c>
      <c r="C212" s="329"/>
      <c r="D212" s="329"/>
      <c r="E212" s="329"/>
      <c r="F212" s="329"/>
      <c r="G212" s="329"/>
      <c r="H212" s="329"/>
      <c r="I212" s="330"/>
      <c r="J212" s="127">
        <f>+J200+J204</f>
        <v>3028</v>
      </c>
      <c r="K212" s="127">
        <v>810</v>
      </c>
      <c r="L212" s="127">
        <v>1026.76</v>
      </c>
      <c r="M212" s="112">
        <f>L212/K212*100</f>
        <v>126.7604938271605</v>
      </c>
    </row>
    <row r="213" spans="2:14" ht="12" customHeight="1" x14ac:dyDescent="0.2">
      <c r="B213" s="116"/>
      <c r="C213" s="118"/>
      <c r="D213" s="118"/>
      <c r="E213" s="118"/>
      <c r="F213" s="118"/>
      <c r="G213" s="118"/>
      <c r="H213" s="118"/>
      <c r="I213" s="231"/>
      <c r="J213" s="113"/>
      <c r="K213" s="114"/>
      <c r="L213" s="113"/>
      <c r="M213" s="115"/>
    </row>
    <row r="214" spans="2:14" ht="36" customHeight="1" x14ac:dyDescent="0.2">
      <c r="B214" s="325" t="s">
        <v>188</v>
      </c>
      <c r="C214" s="326"/>
      <c r="D214" s="326"/>
      <c r="E214" s="327"/>
      <c r="F214" s="180">
        <v>62400</v>
      </c>
      <c r="G214" s="325" t="s">
        <v>262</v>
      </c>
      <c r="H214" s="326"/>
      <c r="I214" s="327"/>
      <c r="J214" s="179">
        <v>3028</v>
      </c>
      <c r="K214" s="179">
        <v>7300</v>
      </c>
      <c r="L214" s="179">
        <v>6241.81</v>
      </c>
      <c r="M214" s="179">
        <f>L214/K214*100</f>
        <v>85.504246575342464</v>
      </c>
      <c r="N214" s="215"/>
    </row>
    <row r="215" spans="2:14" ht="20.45" customHeight="1" x14ac:dyDescent="0.2">
      <c r="B215" s="210"/>
      <c r="C215" s="211"/>
      <c r="D215" s="211"/>
      <c r="E215" s="212"/>
      <c r="F215" s="122">
        <v>32</v>
      </c>
      <c r="G215" s="322" t="s">
        <v>299</v>
      </c>
      <c r="H215" s="323"/>
      <c r="I215" s="324"/>
      <c r="J215" s="110" t="e">
        <f>+J216+J218+#REF!</f>
        <v>#REF!</v>
      </c>
      <c r="K215" s="111">
        <v>7300</v>
      </c>
      <c r="L215" s="110">
        <v>1820</v>
      </c>
      <c r="M215" s="112">
        <f>L215/K215*100</f>
        <v>24.93150684931507</v>
      </c>
    </row>
    <row r="216" spans="2:14" ht="24.6" customHeight="1" x14ac:dyDescent="0.2">
      <c r="B216" s="210"/>
      <c r="C216" s="211"/>
      <c r="D216" s="211"/>
      <c r="E216" s="212"/>
      <c r="F216" s="122">
        <v>321</v>
      </c>
      <c r="G216" s="322" t="s">
        <v>311</v>
      </c>
      <c r="H216" s="323"/>
      <c r="I216" s="324"/>
      <c r="J216" s="110" t="e">
        <f>+J218+#REF!+#REF!</f>
        <v>#REF!</v>
      </c>
      <c r="K216" s="111"/>
      <c r="L216" s="110">
        <v>1620</v>
      </c>
      <c r="M216" s="112"/>
    </row>
    <row r="217" spans="2:14" ht="16.899999999999999" customHeight="1" x14ac:dyDescent="0.2">
      <c r="B217" s="235"/>
      <c r="C217" s="236"/>
      <c r="D217" s="236"/>
      <c r="E217" s="237"/>
      <c r="F217" s="123">
        <v>3211</v>
      </c>
      <c r="G217" s="315" t="s">
        <v>5</v>
      </c>
      <c r="H217" s="316"/>
      <c r="I217" s="317"/>
      <c r="J217" s="110"/>
      <c r="K217" s="111"/>
      <c r="L217" s="110">
        <v>1260</v>
      </c>
      <c r="M217" s="112"/>
    </row>
    <row r="218" spans="2:14" ht="31.9" customHeight="1" x14ac:dyDescent="0.2">
      <c r="B218" s="210"/>
      <c r="C218" s="211"/>
      <c r="D218" s="211"/>
      <c r="E218" s="212"/>
      <c r="F218" s="128" t="s">
        <v>32</v>
      </c>
      <c r="G218" s="315" t="s">
        <v>33</v>
      </c>
      <c r="H218" s="318"/>
      <c r="I218" s="319"/>
      <c r="J218" s="113">
        <v>528</v>
      </c>
      <c r="K218" s="114"/>
      <c r="L218" s="113">
        <v>0</v>
      </c>
      <c r="M218" s="115"/>
    </row>
    <row r="219" spans="2:14" ht="19.149999999999999" customHeight="1" x14ac:dyDescent="0.2">
      <c r="B219" s="315"/>
      <c r="C219" s="318"/>
      <c r="D219" s="318"/>
      <c r="E219" s="319"/>
      <c r="F219" s="122">
        <v>322</v>
      </c>
      <c r="G219" s="322" t="s">
        <v>209</v>
      </c>
      <c r="H219" s="323"/>
      <c r="I219" s="324"/>
      <c r="J219" s="110">
        <f>+J220+J222</f>
        <v>1500</v>
      </c>
      <c r="K219" s="111"/>
      <c r="L219" s="110">
        <v>0</v>
      </c>
      <c r="M219" s="112"/>
    </row>
    <row r="220" spans="2:14" ht="34.35" customHeight="1" x14ac:dyDescent="0.2">
      <c r="B220" s="210"/>
      <c r="C220" s="211"/>
      <c r="D220" s="211"/>
      <c r="E220" s="212"/>
      <c r="F220" s="128" t="s">
        <v>32</v>
      </c>
      <c r="G220" s="315" t="s">
        <v>33</v>
      </c>
      <c r="H220" s="318"/>
      <c r="I220" s="319"/>
      <c r="J220" s="113">
        <v>0</v>
      </c>
      <c r="K220" s="111"/>
      <c r="L220" s="113">
        <v>0</v>
      </c>
      <c r="M220" s="112"/>
    </row>
    <row r="221" spans="2:14" ht="34.35" customHeight="1" x14ac:dyDescent="0.2">
      <c r="B221" s="210"/>
      <c r="C221" s="213"/>
      <c r="D221" s="213"/>
      <c r="E221" s="214"/>
      <c r="F221" s="122">
        <v>324</v>
      </c>
      <c r="G221" s="322" t="s">
        <v>238</v>
      </c>
      <c r="H221" s="323"/>
      <c r="I221" s="324"/>
      <c r="J221" s="110"/>
      <c r="K221" s="111"/>
      <c r="L221" s="110">
        <v>0</v>
      </c>
      <c r="M221" s="112"/>
    </row>
    <row r="222" spans="2:14" ht="19.899999999999999" customHeight="1" x14ac:dyDescent="0.2">
      <c r="B222" s="315"/>
      <c r="C222" s="318"/>
      <c r="D222" s="318"/>
      <c r="E222" s="319"/>
      <c r="F222" s="128" t="s">
        <v>239</v>
      </c>
      <c r="G222" s="315" t="s">
        <v>240</v>
      </c>
      <c r="H222" s="318"/>
      <c r="I222" s="319"/>
      <c r="J222" s="113">
        <v>1500</v>
      </c>
      <c r="K222" s="114"/>
      <c r="L222" s="113">
        <v>0</v>
      </c>
      <c r="M222" s="115"/>
    </row>
    <row r="223" spans="2:14" ht="25.15" customHeight="1" x14ac:dyDescent="0.2">
      <c r="B223" s="210"/>
      <c r="C223" s="213"/>
      <c r="D223" s="213"/>
      <c r="E223" s="214"/>
      <c r="F223" s="122">
        <v>329</v>
      </c>
      <c r="G223" s="322" t="s">
        <v>20</v>
      </c>
      <c r="H223" s="323"/>
      <c r="I223" s="324"/>
      <c r="J223" s="110"/>
      <c r="K223" s="111"/>
      <c r="L223" s="110">
        <v>4621.8100000000004</v>
      </c>
      <c r="M223" s="112"/>
    </row>
    <row r="224" spans="2:14" ht="16.899999999999999" customHeight="1" x14ac:dyDescent="0.2">
      <c r="B224" s="235"/>
      <c r="C224" s="239"/>
      <c r="D224" s="239"/>
      <c r="E224" s="240"/>
      <c r="F224" s="123">
        <v>3293</v>
      </c>
      <c r="G224" s="315" t="s">
        <v>226</v>
      </c>
      <c r="H224" s="316"/>
      <c r="I224" s="317"/>
      <c r="J224" s="110"/>
      <c r="K224" s="111"/>
      <c r="L224" s="113">
        <v>4421.8100000000004</v>
      </c>
      <c r="M224" s="112"/>
    </row>
    <row r="225" spans="2:14" ht="19.899999999999999" customHeight="1" x14ac:dyDescent="0.2">
      <c r="B225" s="315"/>
      <c r="C225" s="318"/>
      <c r="D225" s="318"/>
      <c r="E225" s="319"/>
      <c r="F225" s="123">
        <v>3299</v>
      </c>
      <c r="G225" s="315" t="s">
        <v>20</v>
      </c>
      <c r="H225" s="318"/>
      <c r="I225" s="319"/>
      <c r="J225" s="113">
        <v>1500</v>
      </c>
      <c r="K225" s="114"/>
      <c r="L225" s="113">
        <v>200</v>
      </c>
      <c r="M225" s="115"/>
    </row>
    <row r="226" spans="2:14" ht="13.15" customHeight="1" x14ac:dyDescent="0.2">
      <c r="B226" s="328" t="s">
        <v>203</v>
      </c>
      <c r="C226" s="329"/>
      <c r="D226" s="329"/>
      <c r="E226" s="329"/>
      <c r="F226" s="329"/>
      <c r="G226" s="329"/>
      <c r="H226" s="329"/>
      <c r="I226" s="330"/>
      <c r="J226" s="127">
        <f>+J218+J222</f>
        <v>2028</v>
      </c>
      <c r="K226" s="127">
        <v>7300</v>
      </c>
      <c r="L226" s="127">
        <f>L216+L219+L221+L223</f>
        <v>6241.81</v>
      </c>
      <c r="M226" s="112">
        <f>L226/K226*100</f>
        <v>85.504246575342464</v>
      </c>
    </row>
    <row r="227" spans="2:14" ht="13.15" customHeight="1" x14ac:dyDescent="0.2">
      <c r="B227" s="274"/>
      <c r="C227" s="275"/>
      <c r="D227" s="275"/>
      <c r="E227" s="275"/>
      <c r="F227" s="275"/>
      <c r="G227" s="275"/>
      <c r="H227" s="275"/>
      <c r="I227" s="276"/>
      <c r="J227" s="127"/>
      <c r="K227" s="127"/>
      <c r="L227" s="127"/>
      <c r="M227" s="112"/>
    </row>
    <row r="228" spans="2:14" ht="13.15" customHeight="1" x14ac:dyDescent="0.2">
      <c r="B228" s="334" t="s">
        <v>195</v>
      </c>
      <c r="C228" s="335"/>
      <c r="D228" s="335"/>
      <c r="E228" s="336"/>
      <c r="F228" s="150" t="s">
        <v>245</v>
      </c>
      <c r="G228" s="334" t="s">
        <v>246</v>
      </c>
      <c r="H228" s="335"/>
      <c r="I228" s="336"/>
      <c r="J228" s="151">
        <v>0</v>
      </c>
      <c r="K228" s="151">
        <v>929</v>
      </c>
      <c r="L228" s="151">
        <v>38.11</v>
      </c>
      <c r="M228" s="151">
        <f>L228/K228*100</f>
        <v>4.1022604951560817</v>
      </c>
    </row>
    <row r="229" spans="2:14" ht="13.15" customHeight="1" x14ac:dyDescent="0.2">
      <c r="B229" s="325" t="s">
        <v>188</v>
      </c>
      <c r="C229" s="326"/>
      <c r="D229" s="326"/>
      <c r="E229" s="327"/>
      <c r="F229" s="180" t="s">
        <v>224</v>
      </c>
      <c r="G229" s="325" t="s">
        <v>225</v>
      </c>
      <c r="H229" s="326"/>
      <c r="I229" s="327"/>
      <c r="J229" s="179">
        <v>0</v>
      </c>
      <c r="K229" s="179">
        <v>929</v>
      </c>
      <c r="L229" s="179">
        <v>38.11</v>
      </c>
      <c r="M229" s="179">
        <f>L229/K229*100</f>
        <v>4.1022604951560817</v>
      </c>
    </row>
    <row r="230" spans="2:14" ht="19.899999999999999" customHeight="1" x14ac:dyDescent="0.2">
      <c r="B230" s="210"/>
      <c r="C230" s="355"/>
      <c r="D230" s="355"/>
      <c r="E230" s="356"/>
      <c r="F230" s="122">
        <v>32</v>
      </c>
      <c r="G230" s="322" t="s">
        <v>299</v>
      </c>
      <c r="H230" s="323"/>
      <c r="I230" s="324"/>
      <c r="J230" s="139">
        <v>0</v>
      </c>
      <c r="K230" s="112">
        <v>929</v>
      </c>
      <c r="L230" s="112">
        <v>38.11</v>
      </c>
      <c r="M230" s="112">
        <f>L230/K230*100</f>
        <v>4.1022604951560817</v>
      </c>
    </row>
    <row r="231" spans="2:14" ht="19.899999999999999" customHeight="1" x14ac:dyDescent="0.2">
      <c r="B231" s="210"/>
      <c r="C231" s="355"/>
      <c r="D231" s="355"/>
      <c r="E231" s="356"/>
      <c r="F231" s="122">
        <v>322</v>
      </c>
      <c r="G231" s="322" t="s">
        <v>209</v>
      </c>
      <c r="H231" s="323"/>
      <c r="I231" s="324"/>
      <c r="J231" s="139">
        <v>0</v>
      </c>
      <c r="K231" s="112"/>
      <c r="L231" s="112">
        <v>0</v>
      </c>
      <c r="M231" s="112"/>
    </row>
    <row r="232" spans="2:14" ht="13.15" customHeight="1" x14ac:dyDescent="0.2">
      <c r="B232" s="315"/>
      <c r="C232" s="318"/>
      <c r="D232" s="318"/>
      <c r="E232" s="319"/>
      <c r="F232" s="128" t="s">
        <v>40</v>
      </c>
      <c r="G232" s="315" t="s">
        <v>41</v>
      </c>
      <c r="H232" s="318"/>
      <c r="I232" s="319"/>
      <c r="J232" s="113">
        <v>0</v>
      </c>
      <c r="K232" s="114"/>
      <c r="L232" s="113">
        <v>0</v>
      </c>
      <c r="M232" s="115"/>
    </row>
    <row r="233" spans="2:14" ht="25.15" customHeight="1" x14ac:dyDescent="0.2">
      <c r="B233" s="315"/>
      <c r="C233" s="318"/>
      <c r="D233" s="318"/>
      <c r="E233" s="319"/>
      <c r="F233" s="122">
        <v>329</v>
      </c>
      <c r="G233" s="322" t="s">
        <v>20</v>
      </c>
      <c r="H233" s="323"/>
      <c r="I233" s="324"/>
      <c r="J233" s="110">
        <v>0</v>
      </c>
      <c r="K233" s="111"/>
      <c r="L233" s="110">
        <v>38.11</v>
      </c>
      <c r="M233" s="112"/>
    </row>
    <row r="234" spans="2:14" ht="21.6" customHeight="1" x14ac:dyDescent="0.2">
      <c r="B234" s="315"/>
      <c r="C234" s="318"/>
      <c r="D234" s="318"/>
      <c r="E234" s="319"/>
      <c r="F234" s="136">
        <v>3293</v>
      </c>
      <c r="G234" s="315" t="s">
        <v>226</v>
      </c>
      <c r="H234" s="318"/>
      <c r="I234" s="319"/>
      <c r="J234" s="113">
        <v>0</v>
      </c>
      <c r="K234" s="114"/>
      <c r="L234" s="113">
        <v>38.11</v>
      </c>
      <c r="M234" s="140"/>
    </row>
    <row r="235" spans="2:14" ht="21.6" customHeight="1" x14ac:dyDescent="0.2">
      <c r="B235" s="235"/>
      <c r="C235" s="236"/>
      <c r="D235" s="236"/>
      <c r="E235" s="236"/>
      <c r="F235" s="273" t="s">
        <v>8</v>
      </c>
      <c r="G235" s="315" t="s">
        <v>20</v>
      </c>
      <c r="H235" s="318"/>
      <c r="I235" s="319"/>
      <c r="J235" s="113">
        <v>0</v>
      </c>
      <c r="K235" s="114"/>
      <c r="L235" s="113">
        <v>0</v>
      </c>
      <c r="M235" s="140"/>
    </row>
    <row r="236" spans="2:14" ht="13.15" customHeight="1" x14ac:dyDescent="0.2">
      <c r="B236" s="331" t="s">
        <v>203</v>
      </c>
      <c r="C236" s="332"/>
      <c r="D236" s="332"/>
      <c r="E236" s="332"/>
      <c r="F236" s="371"/>
      <c r="G236" s="332"/>
      <c r="H236" s="332"/>
      <c r="I236" s="333"/>
      <c r="J236" s="127">
        <f>+J231+J233</f>
        <v>0</v>
      </c>
      <c r="K236" s="127">
        <v>929</v>
      </c>
      <c r="L236" s="127">
        <f>+L231+L233</f>
        <v>38.11</v>
      </c>
      <c r="M236" s="112">
        <f>L236/K236*100</f>
        <v>4.1022604951560817</v>
      </c>
    </row>
    <row r="237" spans="2:14" ht="13.15" customHeight="1" x14ac:dyDescent="0.2">
      <c r="B237" s="274"/>
      <c r="C237" s="275"/>
      <c r="D237" s="275"/>
      <c r="E237" s="275"/>
      <c r="F237" s="275"/>
      <c r="G237" s="275"/>
      <c r="H237" s="275"/>
      <c r="I237" s="276"/>
      <c r="J237" s="127"/>
      <c r="K237" s="127"/>
      <c r="L237" s="127"/>
      <c r="M237" s="112"/>
    </row>
    <row r="238" spans="2:14" ht="13.15" customHeight="1" x14ac:dyDescent="0.2">
      <c r="B238" s="334" t="s">
        <v>195</v>
      </c>
      <c r="C238" s="335"/>
      <c r="D238" s="335"/>
      <c r="E238" s="336"/>
      <c r="F238" s="150" t="s">
        <v>247</v>
      </c>
      <c r="G238" s="334" t="s">
        <v>248</v>
      </c>
      <c r="H238" s="335"/>
      <c r="I238" s="336"/>
      <c r="J238" s="151">
        <v>102648.47</v>
      </c>
      <c r="K238" s="151">
        <v>0</v>
      </c>
      <c r="L238" s="151">
        <v>0</v>
      </c>
      <c r="M238" s="192" t="s">
        <v>193</v>
      </c>
      <c r="N238" s="215"/>
    </row>
    <row r="239" spans="2:14" ht="19.899999999999999" customHeight="1" x14ac:dyDescent="0.2">
      <c r="B239" s="325" t="s">
        <v>188</v>
      </c>
      <c r="C239" s="326"/>
      <c r="D239" s="326"/>
      <c r="E239" s="327"/>
      <c r="F239" s="180" t="s">
        <v>249</v>
      </c>
      <c r="G239" s="325" t="s">
        <v>250</v>
      </c>
      <c r="H239" s="326"/>
      <c r="I239" s="327"/>
      <c r="J239" s="179">
        <v>12322.54</v>
      </c>
      <c r="K239" s="179">
        <v>0</v>
      </c>
      <c r="L239" s="179">
        <v>0</v>
      </c>
      <c r="M239" s="191" t="s">
        <v>193</v>
      </c>
    </row>
    <row r="240" spans="2:14" ht="13.15" customHeight="1" x14ac:dyDescent="0.2">
      <c r="B240" s="315"/>
      <c r="C240" s="318"/>
      <c r="D240" s="318"/>
      <c r="E240" s="319"/>
      <c r="F240" s="122">
        <v>31</v>
      </c>
      <c r="G240" s="322" t="s">
        <v>298</v>
      </c>
      <c r="H240" s="323"/>
      <c r="I240" s="324"/>
      <c r="J240" s="141">
        <v>0</v>
      </c>
      <c r="K240" s="141">
        <v>0</v>
      </c>
      <c r="L240" s="141">
        <v>0</v>
      </c>
      <c r="M240" s="190" t="s">
        <v>193</v>
      </c>
    </row>
    <row r="241" spans="2:13" ht="13.15" customHeight="1" x14ac:dyDescent="0.2">
      <c r="B241" s="315"/>
      <c r="C241" s="318"/>
      <c r="D241" s="318"/>
      <c r="E241" s="319"/>
      <c r="F241" s="122">
        <v>311</v>
      </c>
      <c r="G241" s="322" t="s">
        <v>198</v>
      </c>
      <c r="H241" s="323"/>
      <c r="I241" s="324"/>
      <c r="J241" s="141">
        <v>0</v>
      </c>
      <c r="K241" s="141"/>
      <c r="L241" s="141">
        <v>0</v>
      </c>
      <c r="M241" s="190"/>
    </row>
    <row r="242" spans="2:13" ht="13.15" customHeight="1" x14ac:dyDescent="0.2">
      <c r="B242" s="315"/>
      <c r="C242" s="318"/>
      <c r="D242" s="318"/>
      <c r="E242" s="319"/>
      <c r="F242" s="122">
        <v>313</v>
      </c>
      <c r="G242" s="322" t="s">
        <v>251</v>
      </c>
      <c r="H242" s="323"/>
      <c r="I242" s="324"/>
      <c r="J242" s="141">
        <v>0</v>
      </c>
      <c r="K242" s="141"/>
      <c r="L242" s="141">
        <v>0</v>
      </c>
      <c r="M242" s="190"/>
    </row>
    <row r="243" spans="2:13" ht="25.15" customHeight="1" x14ac:dyDescent="0.2">
      <c r="B243" s="315"/>
      <c r="C243" s="318"/>
      <c r="D243" s="318"/>
      <c r="E243" s="319"/>
      <c r="F243" s="122">
        <v>312</v>
      </c>
      <c r="G243" s="322" t="s">
        <v>199</v>
      </c>
      <c r="H243" s="323"/>
      <c r="I243" s="324"/>
      <c r="J243" s="110">
        <f>+J244</f>
        <v>12000</v>
      </c>
      <c r="K243" s="111"/>
      <c r="L243" s="110">
        <v>0</v>
      </c>
      <c r="M243" s="112"/>
    </row>
    <row r="244" spans="2:13" ht="21" customHeight="1" x14ac:dyDescent="0.2">
      <c r="B244" s="315"/>
      <c r="C244" s="318"/>
      <c r="D244" s="318"/>
      <c r="E244" s="319"/>
      <c r="F244" s="128" t="s">
        <v>1</v>
      </c>
      <c r="G244" s="315" t="s">
        <v>199</v>
      </c>
      <c r="H244" s="318"/>
      <c r="I244" s="319"/>
      <c r="J244" s="113">
        <v>12000</v>
      </c>
      <c r="K244" s="114"/>
      <c r="L244" s="113">
        <v>0</v>
      </c>
      <c r="M244" s="115"/>
    </row>
    <row r="245" spans="2:13" ht="16.899999999999999" customHeight="1" x14ac:dyDescent="0.2">
      <c r="B245" s="315"/>
      <c r="C245" s="318"/>
      <c r="D245" s="318"/>
      <c r="E245" s="319"/>
      <c r="F245" s="122">
        <v>32</v>
      </c>
      <c r="G245" s="322" t="s">
        <v>299</v>
      </c>
      <c r="H245" s="323"/>
      <c r="I245" s="324"/>
      <c r="J245" s="110">
        <f>SUM(J246:J247)</f>
        <v>0</v>
      </c>
      <c r="K245" s="111">
        <v>0</v>
      </c>
      <c r="L245" s="110">
        <v>0</v>
      </c>
      <c r="M245" s="190" t="s">
        <v>193</v>
      </c>
    </row>
    <row r="246" spans="2:13" ht="22.9" customHeight="1" x14ac:dyDescent="0.2">
      <c r="B246" s="315"/>
      <c r="C246" s="318"/>
      <c r="D246" s="318"/>
      <c r="E246" s="319"/>
      <c r="F246" s="122">
        <v>321</v>
      </c>
      <c r="G246" s="322" t="s">
        <v>2</v>
      </c>
      <c r="H246" s="323"/>
      <c r="I246" s="324"/>
      <c r="J246" s="110">
        <f>SUM(J247:J248)</f>
        <v>0</v>
      </c>
      <c r="K246" s="111"/>
      <c r="L246" s="110">
        <v>0</v>
      </c>
      <c r="M246" s="112"/>
    </row>
    <row r="247" spans="2:13" ht="15" customHeight="1" x14ac:dyDescent="0.2">
      <c r="B247" s="162"/>
      <c r="C247" s="163"/>
      <c r="D247" s="163"/>
      <c r="E247" s="164"/>
      <c r="F247" s="128" t="s">
        <v>4</v>
      </c>
      <c r="G247" s="315" t="s">
        <v>5</v>
      </c>
      <c r="H247" s="318"/>
      <c r="I247" s="319"/>
      <c r="J247" s="113">
        <v>0</v>
      </c>
      <c r="K247" s="114"/>
      <c r="L247" s="113">
        <v>0</v>
      </c>
      <c r="M247" s="115"/>
    </row>
    <row r="248" spans="2:13" ht="25.9" customHeight="1" x14ac:dyDescent="0.2">
      <c r="B248" s="315"/>
      <c r="C248" s="318"/>
      <c r="D248" s="318"/>
      <c r="E248" s="319"/>
      <c r="F248" s="123">
        <v>3213</v>
      </c>
      <c r="G248" s="315" t="s">
        <v>25</v>
      </c>
      <c r="H248" s="318"/>
      <c r="I248" s="319"/>
      <c r="J248" s="113">
        <v>0</v>
      </c>
      <c r="K248" s="114"/>
      <c r="L248" s="113">
        <v>0</v>
      </c>
      <c r="M248" s="115"/>
    </row>
    <row r="249" spans="2:13" ht="21" customHeight="1" x14ac:dyDescent="0.2">
      <c r="B249" s="315"/>
      <c r="C249" s="318"/>
      <c r="D249" s="318"/>
      <c r="E249" s="319"/>
      <c r="F249" s="122">
        <v>322</v>
      </c>
      <c r="G249" s="322" t="s">
        <v>209</v>
      </c>
      <c r="H249" s="323"/>
      <c r="I249" s="324"/>
      <c r="J249" s="110">
        <f>+J250</f>
        <v>0</v>
      </c>
      <c r="K249" s="111"/>
      <c r="L249" s="110">
        <f>+L250</f>
        <v>0</v>
      </c>
      <c r="M249" s="190"/>
    </row>
    <row r="250" spans="2:13" ht="32.450000000000003" customHeight="1" x14ac:dyDescent="0.2">
      <c r="B250" s="315"/>
      <c r="C250" s="318"/>
      <c r="D250" s="318"/>
      <c r="E250" s="319"/>
      <c r="F250" s="123" t="s">
        <v>32</v>
      </c>
      <c r="G250" s="315" t="s">
        <v>33</v>
      </c>
      <c r="H250" s="318"/>
      <c r="I250" s="319"/>
      <c r="J250" s="113">
        <v>0</v>
      </c>
      <c r="K250" s="114"/>
      <c r="L250" s="113">
        <v>0</v>
      </c>
      <c r="M250" s="113"/>
    </row>
    <row r="251" spans="2:13" ht="17.45" customHeight="1" x14ac:dyDescent="0.2">
      <c r="B251" s="315"/>
      <c r="C251" s="318"/>
      <c r="D251" s="318"/>
      <c r="E251" s="319"/>
      <c r="F251" s="122">
        <v>323</v>
      </c>
      <c r="G251" s="322" t="s">
        <v>6</v>
      </c>
      <c r="H251" s="323"/>
      <c r="I251" s="324"/>
      <c r="J251" s="110">
        <f>+J252+J253</f>
        <v>0</v>
      </c>
      <c r="K251" s="111"/>
      <c r="L251" s="110">
        <v>0</v>
      </c>
      <c r="M251" s="112"/>
    </row>
    <row r="252" spans="2:13" ht="19.899999999999999" customHeight="1" x14ac:dyDescent="0.2">
      <c r="B252" s="162"/>
      <c r="C252" s="163"/>
      <c r="D252" s="163"/>
      <c r="E252" s="164"/>
      <c r="F252" s="123">
        <v>3237</v>
      </c>
      <c r="G252" s="315" t="s">
        <v>10</v>
      </c>
      <c r="H252" s="318"/>
      <c r="I252" s="319"/>
      <c r="J252" s="113">
        <v>0</v>
      </c>
      <c r="K252" s="114"/>
      <c r="L252" s="113">
        <v>0</v>
      </c>
      <c r="M252" s="115"/>
    </row>
    <row r="253" spans="2:13" ht="14.45" customHeight="1" x14ac:dyDescent="0.2">
      <c r="B253" s="315"/>
      <c r="C253" s="318"/>
      <c r="D253" s="318"/>
      <c r="E253" s="319"/>
      <c r="F253" s="123">
        <v>3239</v>
      </c>
      <c r="G253" s="315" t="s">
        <v>12</v>
      </c>
      <c r="H253" s="318"/>
      <c r="I253" s="319"/>
      <c r="J253" s="113">
        <v>0</v>
      </c>
      <c r="K253" s="114"/>
      <c r="L253" s="113">
        <v>0</v>
      </c>
      <c r="M253" s="115"/>
    </row>
    <row r="254" spans="2:13" ht="30.75" customHeight="1" x14ac:dyDescent="0.2">
      <c r="B254" s="315"/>
      <c r="C254" s="318"/>
      <c r="D254" s="318"/>
      <c r="E254" s="319"/>
      <c r="F254" s="122">
        <v>324</v>
      </c>
      <c r="G254" s="322" t="s">
        <v>238</v>
      </c>
      <c r="H254" s="323"/>
      <c r="I254" s="324"/>
      <c r="J254" s="110">
        <f>+J255</f>
        <v>0</v>
      </c>
      <c r="K254" s="111"/>
      <c r="L254" s="110">
        <f>+L255</f>
        <v>0</v>
      </c>
      <c r="M254" s="112"/>
    </row>
    <row r="255" spans="2:13" ht="28.9" customHeight="1" x14ac:dyDescent="0.2">
      <c r="B255" s="315"/>
      <c r="C255" s="318"/>
      <c r="D255" s="318"/>
      <c r="E255" s="319"/>
      <c r="F255" s="128" t="s">
        <v>239</v>
      </c>
      <c r="G255" s="315" t="s">
        <v>238</v>
      </c>
      <c r="H255" s="318"/>
      <c r="I255" s="319"/>
      <c r="J255" s="113">
        <v>0</v>
      </c>
      <c r="K255" s="114"/>
      <c r="L255" s="113">
        <v>0</v>
      </c>
      <c r="M255" s="115"/>
    </row>
    <row r="256" spans="2:13" ht="22.9" customHeight="1" x14ac:dyDescent="0.2">
      <c r="B256" s="315"/>
      <c r="C256" s="318"/>
      <c r="D256" s="318"/>
      <c r="E256" s="319"/>
      <c r="F256" s="122">
        <v>329</v>
      </c>
      <c r="G256" s="322" t="s">
        <v>20</v>
      </c>
      <c r="H256" s="323"/>
      <c r="I256" s="324"/>
      <c r="J256" s="110">
        <f>+J257+J258+J259</f>
        <v>0</v>
      </c>
      <c r="K256" s="111"/>
      <c r="L256" s="110">
        <v>0</v>
      </c>
      <c r="M256" s="112"/>
    </row>
    <row r="257" spans="2:14" ht="16.149999999999999" customHeight="1" x14ac:dyDescent="0.2">
      <c r="B257" s="162"/>
      <c r="C257" s="163"/>
      <c r="D257" s="163"/>
      <c r="E257" s="164"/>
      <c r="F257" s="123">
        <v>3292</v>
      </c>
      <c r="G257" s="315" t="s">
        <v>217</v>
      </c>
      <c r="H257" s="316"/>
      <c r="I257" s="317"/>
      <c r="J257" s="113">
        <v>0</v>
      </c>
      <c r="K257" s="114"/>
      <c r="L257" s="113">
        <v>0</v>
      </c>
      <c r="M257" s="115"/>
    </row>
    <row r="258" spans="2:14" ht="16.149999999999999" customHeight="1" x14ac:dyDescent="0.2">
      <c r="B258" s="162"/>
      <c r="C258" s="163"/>
      <c r="D258" s="163"/>
      <c r="E258" s="164"/>
      <c r="F258" s="123">
        <v>3293</v>
      </c>
      <c r="G258" s="315" t="s">
        <v>226</v>
      </c>
      <c r="H258" s="316"/>
      <c r="I258" s="317"/>
      <c r="J258" s="113">
        <v>0</v>
      </c>
      <c r="K258" s="114"/>
      <c r="L258" s="113">
        <v>0</v>
      </c>
      <c r="M258" s="115"/>
    </row>
    <row r="259" spans="2:14" ht="23.65" customHeight="1" x14ac:dyDescent="0.2">
      <c r="B259" s="315"/>
      <c r="C259" s="318"/>
      <c r="D259" s="318"/>
      <c r="E259" s="319"/>
      <c r="F259" s="128" t="s">
        <v>8</v>
      </c>
      <c r="G259" s="315" t="s">
        <v>20</v>
      </c>
      <c r="H259" s="318"/>
      <c r="I259" s="319"/>
      <c r="J259" s="113">
        <v>0</v>
      </c>
      <c r="K259" s="114"/>
      <c r="L259" s="113">
        <v>0</v>
      </c>
      <c r="M259" s="115"/>
    </row>
    <row r="260" spans="2:14" ht="16.149999999999999" customHeight="1" x14ac:dyDescent="0.2">
      <c r="B260" s="315"/>
      <c r="C260" s="318"/>
      <c r="D260" s="318"/>
      <c r="E260" s="319"/>
      <c r="F260" s="122">
        <v>34</v>
      </c>
      <c r="G260" s="322" t="s">
        <v>300</v>
      </c>
      <c r="H260" s="323"/>
      <c r="I260" s="324"/>
      <c r="J260" s="142" t="e">
        <f>+#REF!</f>
        <v>#REF!</v>
      </c>
      <c r="K260" s="143">
        <v>0</v>
      </c>
      <c r="L260" s="142">
        <v>0</v>
      </c>
      <c r="M260" s="190" t="s">
        <v>193</v>
      </c>
    </row>
    <row r="261" spans="2:14" ht="22.35" customHeight="1" x14ac:dyDescent="0.2">
      <c r="B261" s="315"/>
      <c r="C261" s="318"/>
      <c r="D261" s="318"/>
      <c r="E261" s="319"/>
      <c r="F261" s="122">
        <v>343</v>
      </c>
      <c r="G261" s="322" t="s">
        <v>21</v>
      </c>
      <c r="H261" s="323"/>
      <c r="I261" s="324"/>
      <c r="J261" s="142">
        <f>+J262</f>
        <v>322.54000000000002</v>
      </c>
      <c r="K261" s="143"/>
      <c r="L261" s="142">
        <v>0</v>
      </c>
      <c r="M261" s="112"/>
    </row>
    <row r="262" spans="2:14" ht="30" customHeight="1" x14ac:dyDescent="0.2">
      <c r="B262" s="315"/>
      <c r="C262" s="318"/>
      <c r="D262" s="318"/>
      <c r="E262" s="319"/>
      <c r="F262" s="123">
        <v>3431</v>
      </c>
      <c r="G262" s="315" t="s">
        <v>23</v>
      </c>
      <c r="H262" s="318"/>
      <c r="I262" s="319"/>
      <c r="J262" s="113">
        <v>322.54000000000002</v>
      </c>
      <c r="K262" s="114"/>
      <c r="L262" s="113">
        <v>0</v>
      </c>
      <c r="M262" s="115"/>
    </row>
    <row r="263" spans="2:14" ht="13.15" customHeight="1" x14ac:dyDescent="0.2">
      <c r="B263" s="328" t="s">
        <v>203</v>
      </c>
      <c r="C263" s="329"/>
      <c r="D263" s="329"/>
      <c r="E263" s="329"/>
      <c r="F263" s="329"/>
      <c r="G263" s="329"/>
      <c r="H263" s="329"/>
      <c r="I263" s="330"/>
      <c r="J263" s="127">
        <f>+J241+J242+J243+J246+J249+J251+J254+J256+J261</f>
        <v>12322.54</v>
      </c>
      <c r="K263" s="127">
        <f>SUM(K240:K262)</f>
        <v>0</v>
      </c>
      <c r="L263" s="127">
        <f>+L241+L242+L243+L246+L249+L251+L254+L256+L261</f>
        <v>0</v>
      </c>
      <c r="M263" s="190" t="s">
        <v>193</v>
      </c>
    </row>
    <row r="264" spans="2:14" x14ac:dyDescent="0.2">
      <c r="B264" s="331"/>
      <c r="C264" s="332"/>
      <c r="D264" s="332"/>
      <c r="E264" s="332"/>
      <c r="F264" s="332"/>
      <c r="G264" s="332"/>
      <c r="H264" s="332"/>
      <c r="I264" s="333"/>
      <c r="J264" s="129"/>
      <c r="K264" s="129"/>
      <c r="L264" s="130"/>
      <c r="M264" s="131"/>
    </row>
    <row r="265" spans="2:14" ht="13.15" customHeight="1" x14ac:dyDescent="0.2">
      <c r="B265" s="334" t="s">
        <v>195</v>
      </c>
      <c r="C265" s="335"/>
      <c r="D265" s="335"/>
      <c r="E265" s="336"/>
      <c r="F265" s="150" t="s">
        <v>252</v>
      </c>
      <c r="G265" s="334" t="s">
        <v>253</v>
      </c>
      <c r="H265" s="335"/>
      <c r="I265" s="336"/>
      <c r="J265" s="151">
        <v>102648.47</v>
      </c>
      <c r="K265" s="151">
        <v>44773</v>
      </c>
      <c r="L265" s="151">
        <v>19027.14</v>
      </c>
      <c r="M265" s="151">
        <f>L265/K265*100</f>
        <v>42.496906617827705</v>
      </c>
      <c r="N265" s="215"/>
    </row>
    <row r="266" spans="2:14" ht="13.15" customHeight="1" x14ac:dyDescent="0.2">
      <c r="B266" s="325" t="s">
        <v>188</v>
      </c>
      <c r="C266" s="326"/>
      <c r="D266" s="326"/>
      <c r="E266" s="327"/>
      <c r="F266" s="180" t="s">
        <v>224</v>
      </c>
      <c r="G266" s="325" t="s">
        <v>225</v>
      </c>
      <c r="H266" s="326"/>
      <c r="I266" s="327"/>
      <c r="J266" s="179">
        <v>102648.47</v>
      </c>
      <c r="K266" s="179">
        <v>44773</v>
      </c>
      <c r="L266" s="179">
        <v>19027.14</v>
      </c>
      <c r="M266" s="179">
        <f>L266/K266*100</f>
        <v>42.496906617827705</v>
      </c>
    </row>
    <row r="267" spans="2:14" ht="13.15" customHeight="1" x14ac:dyDescent="0.2">
      <c r="B267" s="315"/>
      <c r="C267" s="318"/>
      <c r="D267" s="318"/>
      <c r="E267" s="319"/>
      <c r="F267" s="122">
        <v>31</v>
      </c>
      <c r="G267" s="322" t="s">
        <v>298</v>
      </c>
      <c r="H267" s="323"/>
      <c r="I267" s="324"/>
      <c r="J267" s="112">
        <f>+J268</f>
        <v>29764.74</v>
      </c>
      <c r="K267" s="112">
        <v>13168</v>
      </c>
      <c r="L267" s="112">
        <v>4848.29</v>
      </c>
      <c r="M267" s="112">
        <f>L267/K267*100</f>
        <v>36.818727217496964</v>
      </c>
    </row>
    <row r="268" spans="2:14" ht="13.15" customHeight="1" x14ac:dyDescent="0.2">
      <c r="B268" s="315"/>
      <c r="C268" s="318"/>
      <c r="D268" s="318"/>
      <c r="E268" s="319"/>
      <c r="F268" s="122">
        <v>311</v>
      </c>
      <c r="G268" s="322" t="s">
        <v>197</v>
      </c>
      <c r="H268" s="323"/>
      <c r="I268" s="324"/>
      <c r="J268" s="112">
        <f>+J269</f>
        <v>29764.74</v>
      </c>
      <c r="K268" s="112"/>
      <c r="L268" s="112">
        <v>4161.6099999999997</v>
      </c>
      <c r="M268" s="112"/>
    </row>
    <row r="269" spans="2:14" ht="14.45" customHeight="1" x14ac:dyDescent="0.2">
      <c r="B269" s="315"/>
      <c r="C269" s="318"/>
      <c r="D269" s="318"/>
      <c r="E269" s="319"/>
      <c r="F269" s="128" t="s">
        <v>233</v>
      </c>
      <c r="G269" s="315" t="s">
        <v>234</v>
      </c>
      <c r="H269" s="318"/>
      <c r="I269" s="319"/>
      <c r="J269" s="113">
        <v>29764.74</v>
      </c>
      <c r="K269" s="114"/>
      <c r="L269" s="113">
        <v>4161.6099999999997</v>
      </c>
      <c r="M269" s="115"/>
    </row>
    <row r="270" spans="2:14" ht="20.65" customHeight="1" x14ac:dyDescent="0.2">
      <c r="B270" s="162"/>
      <c r="C270" s="163"/>
      <c r="D270" s="163"/>
      <c r="E270" s="164"/>
      <c r="F270" s="122">
        <v>312</v>
      </c>
      <c r="G270" s="322" t="s">
        <v>199</v>
      </c>
      <c r="H270" s="323"/>
      <c r="I270" s="324"/>
      <c r="J270" s="112">
        <f>+J271</f>
        <v>0</v>
      </c>
      <c r="K270" s="112"/>
      <c r="L270" s="112">
        <f>+L271</f>
        <v>0</v>
      </c>
      <c r="M270" s="112"/>
    </row>
    <row r="271" spans="2:14" ht="20.65" customHeight="1" x14ac:dyDescent="0.2">
      <c r="B271" s="162"/>
      <c r="C271" s="163"/>
      <c r="D271" s="163"/>
      <c r="E271" s="164"/>
      <c r="F271" s="123">
        <v>3121</v>
      </c>
      <c r="G271" s="315" t="s">
        <v>199</v>
      </c>
      <c r="H271" s="318"/>
      <c r="I271" s="319"/>
      <c r="J271" s="113">
        <v>0</v>
      </c>
      <c r="K271" s="114"/>
      <c r="L271" s="113">
        <v>0</v>
      </c>
      <c r="M271" s="115"/>
    </row>
    <row r="272" spans="2:14" ht="16.149999999999999" customHeight="1" x14ac:dyDescent="0.2">
      <c r="B272" s="315"/>
      <c r="C272" s="318"/>
      <c r="D272" s="318"/>
      <c r="E272" s="319"/>
      <c r="F272" s="122">
        <v>313</v>
      </c>
      <c r="G272" s="368" t="s">
        <v>200</v>
      </c>
      <c r="H272" s="369"/>
      <c r="I272" s="370"/>
      <c r="J272" s="110" t="e">
        <f>+J273+#REF!</f>
        <v>#REF!</v>
      </c>
      <c r="K272" s="111"/>
      <c r="L272" s="110">
        <v>686.68</v>
      </c>
      <c r="M272" s="112"/>
    </row>
    <row r="273" spans="2:13" ht="34.35" customHeight="1" x14ac:dyDescent="0.2">
      <c r="B273" s="315"/>
      <c r="C273" s="318"/>
      <c r="D273" s="318"/>
      <c r="E273" s="319"/>
      <c r="F273" s="128" t="s">
        <v>235</v>
      </c>
      <c r="G273" s="315" t="s">
        <v>236</v>
      </c>
      <c r="H273" s="318"/>
      <c r="I273" s="319"/>
      <c r="J273" s="113">
        <v>4911.21</v>
      </c>
      <c r="K273" s="114"/>
      <c r="L273" s="113">
        <v>686.68</v>
      </c>
      <c r="M273" s="115"/>
    </row>
    <row r="274" spans="2:13" ht="13.15" customHeight="1" x14ac:dyDescent="0.2">
      <c r="B274" s="315"/>
      <c r="C274" s="318"/>
      <c r="D274" s="318"/>
      <c r="E274" s="319"/>
      <c r="F274" s="122">
        <v>32</v>
      </c>
      <c r="G274" s="322" t="s">
        <v>299</v>
      </c>
      <c r="H274" s="323"/>
      <c r="I274" s="324"/>
      <c r="J274" s="110">
        <f>+J275+J276</f>
        <v>114</v>
      </c>
      <c r="K274" s="111">
        <v>31605</v>
      </c>
      <c r="L274" s="110">
        <v>14178.85</v>
      </c>
      <c r="M274" s="112">
        <f>L274/K274*100</f>
        <v>44.862679955703214</v>
      </c>
    </row>
    <row r="275" spans="2:13" ht="20.65" customHeight="1" x14ac:dyDescent="0.2">
      <c r="B275" s="315"/>
      <c r="C275" s="318"/>
      <c r="D275" s="318"/>
      <c r="E275" s="319"/>
      <c r="F275" s="122">
        <v>321</v>
      </c>
      <c r="G275" s="322" t="s">
        <v>2</v>
      </c>
      <c r="H275" s="323"/>
      <c r="I275" s="324"/>
      <c r="J275" s="110">
        <f>+J276+J277</f>
        <v>114</v>
      </c>
      <c r="K275" s="111"/>
      <c r="L275" s="110">
        <v>59.2</v>
      </c>
      <c r="M275" s="112"/>
    </row>
    <row r="276" spans="2:13" ht="16.899999999999999" customHeight="1" x14ac:dyDescent="0.2">
      <c r="B276" s="315"/>
      <c r="C276" s="318"/>
      <c r="D276" s="318"/>
      <c r="E276" s="319"/>
      <c r="F276" s="123">
        <v>3211</v>
      </c>
      <c r="G276" s="315" t="s">
        <v>5</v>
      </c>
      <c r="H276" s="318"/>
      <c r="I276" s="319"/>
      <c r="J276" s="113">
        <v>0</v>
      </c>
      <c r="K276" s="114"/>
      <c r="L276" s="113">
        <v>59.2</v>
      </c>
      <c r="M276" s="113"/>
    </row>
    <row r="277" spans="2:13" ht="30.75" customHeight="1" x14ac:dyDescent="0.2">
      <c r="B277" s="315"/>
      <c r="C277" s="318"/>
      <c r="D277" s="318"/>
      <c r="E277" s="319"/>
      <c r="F277" s="128" t="s">
        <v>3</v>
      </c>
      <c r="G277" s="315" t="s">
        <v>254</v>
      </c>
      <c r="H277" s="318"/>
      <c r="I277" s="319"/>
      <c r="J277" s="113">
        <v>114</v>
      </c>
      <c r="K277" s="114"/>
      <c r="L277" s="113">
        <v>0</v>
      </c>
      <c r="M277" s="115"/>
    </row>
    <row r="278" spans="2:13" ht="25.15" customHeight="1" x14ac:dyDescent="0.2">
      <c r="B278" s="315"/>
      <c r="C278" s="318"/>
      <c r="D278" s="318"/>
      <c r="E278" s="319"/>
      <c r="F278" s="122">
        <v>322</v>
      </c>
      <c r="G278" s="322" t="s">
        <v>209</v>
      </c>
      <c r="H278" s="323"/>
      <c r="I278" s="324"/>
      <c r="J278" s="110">
        <f>+J279</f>
        <v>764.5</v>
      </c>
      <c r="K278" s="111"/>
      <c r="L278" s="110">
        <v>118.1</v>
      </c>
      <c r="M278" s="112"/>
    </row>
    <row r="279" spans="2:13" ht="29.45" customHeight="1" x14ac:dyDescent="0.2">
      <c r="B279" s="315"/>
      <c r="C279" s="318"/>
      <c r="D279" s="318"/>
      <c r="E279" s="319"/>
      <c r="F279" s="128" t="s">
        <v>32</v>
      </c>
      <c r="G279" s="315" t="s">
        <v>33</v>
      </c>
      <c r="H279" s="318"/>
      <c r="I279" s="319"/>
      <c r="J279" s="113">
        <v>764.5</v>
      </c>
      <c r="K279" s="114"/>
      <c r="L279" s="113">
        <v>118.1</v>
      </c>
      <c r="M279" s="115"/>
    </row>
    <row r="280" spans="2:13" ht="16.899999999999999" customHeight="1" x14ac:dyDescent="0.2">
      <c r="B280" s="315"/>
      <c r="C280" s="318"/>
      <c r="D280" s="318"/>
      <c r="E280" s="319"/>
      <c r="F280" s="122">
        <v>323</v>
      </c>
      <c r="G280" s="322" t="s">
        <v>6</v>
      </c>
      <c r="H280" s="323"/>
      <c r="I280" s="324"/>
      <c r="J280" s="110">
        <f>SUM(J281:J283)</f>
        <v>67094.02</v>
      </c>
      <c r="K280" s="111"/>
      <c r="L280" s="110">
        <v>13989.05</v>
      </c>
      <c r="M280" s="112"/>
    </row>
    <row r="281" spans="2:13" ht="24" customHeight="1" x14ac:dyDescent="0.2">
      <c r="B281" s="315"/>
      <c r="C281" s="318"/>
      <c r="D281" s="318"/>
      <c r="E281" s="319"/>
      <c r="F281" s="128" t="s">
        <v>7</v>
      </c>
      <c r="G281" s="315" t="s">
        <v>31</v>
      </c>
      <c r="H281" s="318"/>
      <c r="I281" s="319"/>
      <c r="J281" s="113">
        <v>0</v>
      </c>
      <c r="K281" s="114"/>
      <c r="L281" s="113">
        <v>0</v>
      </c>
      <c r="M281" s="115"/>
    </row>
    <row r="282" spans="2:13" ht="14.45" customHeight="1" x14ac:dyDescent="0.2">
      <c r="B282" s="235"/>
      <c r="C282" s="236"/>
      <c r="D282" s="236"/>
      <c r="E282" s="237"/>
      <c r="F282" s="123">
        <v>3236</v>
      </c>
      <c r="G282" s="315" t="s">
        <v>280</v>
      </c>
      <c r="H282" s="320"/>
      <c r="I282" s="321"/>
      <c r="J282" s="113"/>
      <c r="K282" s="114"/>
      <c r="L282" s="113">
        <v>160</v>
      </c>
      <c r="M282" s="115"/>
    </row>
    <row r="283" spans="2:13" ht="21" customHeight="1" x14ac:dyDescent="0.2">
      <c r="B283" s="315"/>
      <c r="C283" s="318"/>
      <c r="D283" s="318"/>
      <c r="E283" s="319"/>
      <c r="F283" s="128" t="s">
        <v>9</v>
      </c>
      <c r="G283" s="315" t="s">
        <v>10</v>
      </c>
      <c r="H283" s="318"/>
      <c r="I283" s="319"/>
      <c r="J283" s="113">
        <v>67094.02</v>
      </c>
      <c r="K283" s="114"/>
      <c r="L283" s="113">
        <v>13829.05</v>
      </c>
      <c r="M283" s="115"/>
    </row>
    <row r="284" spans="2:13" ht="21" customHeight="1" x14ac:dyDescent="0.2">
      <c r="B284" s="315"/>
      <c r="C284" s="318"/>
      <c r="D284" s="318"/>
      <c r="E284" s="319"/>
      <c r="F284" s="122">
        <v>329</v>
      </c>
      <c r="G284" s="322" t="s">
        <v>20</v>
      </c>
      <c r="H284" s="323"/>
      <c r="I284" s="324"/>
      <c r="J284" s="110">
        <f>+J285+J286</f>
        <v>0</v>
      </c>
      <c r="K284" s="111"/>
      <c r="L284" s="110">
        <v>12.5</v>
      </c>
      <c r="M284" s="112"/>
    </row>
    <row r="285" spans="2:13" ht="14.45" customHeight="1" x14ac:dyDescent="0.2">
      <c r="B285" s="315"/>
      <c r="C285" s="318"/>
      <c r="D285" s="318"/>
      <c r="E285" s="319"/>
      <c r="F285" s="128" t="s">
        <v>109</v>
      </c>
      <c r="G285" s="315" t="s">
        <v>226</v>
      </c>
      <c r="H285" s="318"/>
      <c r="I285" s="319"/>
      <c r="J285" s="113">
        <v>0</v>
      </c>
      <c r="K285" s="114"/>
      <c r="L285" s="113">
        <v>0</v>
      </c>
      <c r="M285" s="115"/>
    </row>
    <row r="286" spans="2:13" ht="25.15" customHeight="1" x14ac:dyDescent="0.2">
      <c r="B286" s="315"/>
      <c r="C286" s="318"/>
      <c r="D286" s="318"/>
      <c r="E286" s="319"/>
      <c r="F286" s="128" t="s">
        <v>8</v>
      </c>
      <c r="G286" s="315" t="s">
        <v>20</v>
      </c>
      <c r="H286" s="318"/>
      <c r="I286" s="319"/>
      <c r="J286" s="113">
        <v>0</v>
      </c>
      <c r="K286" s="114"/>
      <c r="L286" s="113">
        <v>12.5</v>
      </c>
      <c r="M286" s="115"/>
    </row>
    <row r="287" spans="2:13" ht="13.15" customHeight="1" x14ac:dyDescent="0.2">
      <c r="B287" s="328" t="s">
        <v>203</v>
      </c>
      <c r="C287" s="329"/>
      <c r="D287" s="329"/>
      <c r="E287" s="329"/>
      <c r="F287" s="329"/>
      <c r="G287" s="329"/>
      <c r="H287" s="329"/>
      <c r="I287" s="330"/>
      <c r="J287" s="137" t="e">
        <f>+J268+J270+J272+J275+J278+J280+J284</f>
        <v>#REF!</v>
      </c>
      <c r="K287" s="137">
        <f>SUM(K267:K286)</f>
        <v>44773</v>
      </c>
      <c r="L287" s="137">
        <f>+L268+L270+L272+L275+L278+L280+L284</f>
        <v>19027.14</v>
      </c>
      <c r="M287" s="112">
        <f>L287/K287*100</f>
        <v>42.496906617827705</v>
      </c>
    </row>
    <row r="288" spans="2:13" x14ac:dyDescent="0.2">
      <c r="B288" s="331"/>
      <c r="C288" s="332"/>
      <c r="D288" s="332"/>
      <c r="E288" s="332"/>
      <c r="F288" s="332"/>
      <c r="G288" s="332"/>
      <c r="H288" s="332"/>
      <c r="I288" s="333"/>
      <c r="J288" s="129"/>
      <c r="K288" s="129"/>
      <c r="L288" s="130"/>
      <c r="M288" s="131"/>
    </row>
    <row r="289" spans="2:14" ht="13.15" customHeight="1" x14ac:dyDescent="0.2">
      <c r="B289" s="334" t="s">
        <v>195</v>
      </c>
      <c r="C289" s="335"/>
      <c r="D289" s="335"/>
      <c r="E289" s="336"/>
      <c r="F289" s="150" t="s">
        <v>257</v>
      </c>
      <c r="G289" s="334" t="s">
        <v>258</v>
      </c>
      <c r="H289" s="335"/>
      <c r="I289" s="336"/>
      <c r="J289" s="151">
        <v>144736.16</v>
      </c>
      <c r="K289" s="151">
        <v>50544</v>
      </c>
      <c r="L289" s="151">
        <v>23527.599999999999</v>
      </c>
      <c r="M289" s="151">
        <f>L289/K289*100</f>
        <v>46.548749604305158</v>
      </c>
      <c r="N289" s="215"/>
    </row>
    <row r="290" spans="2:14" ht="13.15" customHeight="1" x14ac:dyDescent="0.2">
      <c r="B290" s="325" t="s">
        <v>188</v>
      </c>
      <c r="C290" s="326"/>
      <c r="D290" s="326"/>
      <c r="E290" s="327"/>
      <c r="F290" s="180" t="s">
        <v>224</v>
      </c>
      <c r="G290" s="325" t="s">
        <v>225</v>
      </c>
      <c r="H290" s="326"/>
      <c r="I290" s="327"/>
      <c r="J290" s="179">
        <v>141511.16</v>
      </c>
      <c r="K290" s="179">
        <v>50544</v>
      </c>
      <c r="L290" s="179">
        <v>23527.599999999999</v>
      </c>
      <c r="M290" s="179">
        <f>L290/K290*100</f>
        <v>46.548749604305158</v>
      </c>
    </row>
    <row r="291" spans="2:14" ht="13.15" customHeight="1" x14ac:dyDescent="0.2">
      <c r="B291" s="315"/>
      <c r="C291" s="318"/>
      <c r="D291" s="318"/>
      <c r="E291" s="319"/>
      <c r="F291" s="122">
        <v>31</v>
      </c>
      <c r="G291" s="322" t="s">
        <v>298</v>
      </c>
      <c r="H291" s="323"/>
      <c r="I291" s="324"/>
      <c r="J291" s="112">
        <f>+J292</f>
        <v>94570.12</v>
      </c>
      <c r="K291" s="112">
        <v>37484</v>
      </c>
      <c r="L291" s="112">
        <v>17830.07</v>
      </c>
      <c r="M291" s="112">
        <f>L291/K291*100</f>
        <v>47.567148650090708</v>
      </c>
    </row>
    <row r="292" spans="2:14" ht="13.15" customHeight="1" x14ac:dyDescent="0.2">
      <c r="B292" s="315"/>
      <c r="C292" s="318"/>
      <c r="D292" s="318"/>
      <c r="E292" s="319"/>
      <c r="F292" s="122">
        <v>311</v>
      </c>
      <c r="G292" s="322" t="s">
        <v>197</v>
      </c>
      <c r="H292" s="323"/>
      <c r="I292" s="324"/>
      <c r="J292" s="112">
        <f>+J293</f>
        <v>94570.12</v>
      </c>
      <c r="K292" s="112"/>
      <c r="L292" s="112">
        <v>14789.73</v>
      </c>
      <c r="M292" s="112"/>
    </row>
    <row r="293" spans="2:14" ht="14.45" customHeight="1" x14ac:dyDescent="0.2">
      <c r="B293" s="315"/>
      <c r="C293" s="318"/>
      <c r="D293" s="318"/>
      <c r="E293" s="319"/>
      <c r="F293" s="128" t="s">
        <v>233</v>
      </c>
      <c r="G293" s="315" t="s">
        <v>234</v>
      </c>
      <c r="H293" s="318"/>
      <c r="I293" s="319"/>
      <c r="J293" s="113">
        <v>94570.12</v>
      </c>
      <c r="K293" s="114"/>
      <c r="L293" s="113">
        <v>14789.73</v>
      </c>
      <c r="M293" s="115"/>
    </row>
    <row r="294" spans="2:14" ht="22.9" customHeight="1" x14ac:dyDescent="0.2">
      <c r="B294" s="315"/>
      <c r="C294" s="318"/>
      <c r="D294" s="318"/>
      <c r="E294" s="319"/>
      <c r="F294" s="122">
        <v>312</v>
      </c>
      <c r="G294" s="322" t="s">
        <v>199</v>
      </c>
      <c r="H294" s="323"/>
      <c r="I294" s="324"/>
      <c r="J294" s="110">
        <f>+J295</f>
        <v>3000</v>
      </c>
      <c r="K294" s="111"/>
      <c r="L294" s="110">
        <v>600</v>
      </c>
      <c r="M294" s="112"/>
    </row>
    <row r="295" spans="2:14" ht="21" customHeight="1" x14ac:dyDescent="0.2">
      <c r="B295" s="315"/>
      <c r="C295" s="318"/>
      <c r="D295" s="318"/>
      <c r="E295" s="319"/>
      <c r="F295" s="128" t="s">
        <v>1</v>
      </c>
      <c r="G295" s="315" t="s">
        <v>199</v>
      </c>
      <c r="H295" s="318"/>
      <c r="I295" s="319"/>
      <c r="J295" s="113">
        <v>3000</v>
      </c>
      <c r="K295" s="114"/>
      <c r="L295" s="113">
        <v>600</v>
      </c>
      <c r="M295" s="115"/>
    </row>
    <row r="296" spans="2:14" ht="17.45" customHeight="1" x14ac:dyDescent="0.2">
      <c r="B296" s="315"/>
      <c r="C296" s="318"/>
      <c r="D296" s="318"/>
      <c r="E296" s="319"/>
      <c r="F296" s="122">
        <v>313</v>
      </c>
      <c r="G296" s="322" t="s">
        <v>200</v>
      </c>
      <c r="H296" s="323"/>
      <c r="I296" s="324"/>
      <c r="J296" s="110" t="e">
        <f>+J297+#REF!</f>
        <v>#REF!</v>
      </c>
      <c r="K296" s="111"/>
      <c r="L296" s="110">
        <v>2440.34</v>
      </c>
      <c r="M296" s="112"/>
    </row>
    <row r="297" spans="2:14" ht="21.6" customHeight="1" x14ac:dyDescent="0.2">
      <c r="B297" s="315"/>
      <c r="C297" s="318"/>
      <c r="D297" s="318"/>
      <c r="E297" s="319"/>
      <c r="F297" s="128" t="s">
        <v>235</v>
      </c>
      <c r="G297" s="315" t="s">
        <v>236</v>
      </c>
      <c r="H297" s="318"/>
      <c r="I297" s="319"/>
      <c r="J297" s="113">
        <v>15604.09</v>
      </c>
      <c r="K297" s="114"/>
      <c r="L297" s="113">
        <v>2440.34</v>
      </c>
      <c r="M297" s="115"/>
    </row>
    <row r="298" spans="2:14" ht="16.899999999999999" customHeight="1" x14ac:dyDescent="0.2">
      <c r="B298" s="315"/>
      <c r="C298" s="318"/>
      <c r="D298" s="318"/>
      <c r="E298" s="319"/>
      <c r="F298" s="122">
        <v>32</v>
      </c>
      <c r="G298" s="322" t="s">
        <v>299</v>
      </c>
      <c r="H298" s="323"/>
      <c r="I298" s="324"/>
      <c r="J298" s="110">
        <f>+J299</f>
        <v>18336.830000000002</v>
      </c>
      <c r="K298" s="111">
        <v>13060</v>
      </c>
      <c r="L298" s="110">
        <v>5697.53</v>
      </c>
      <c r="M298" s="112">
        <f>L298/K298*100</f>
        <v>43.625803981623271</v>
      </c>
    </row>
    <row r="299" spans="2:14" ht="25.15" customHeight="1" x14ac:dyDescent="0.2">
      <c r="B299" s="315"/>
      <c r="C299" s="318"/>
      <c r="D299" s="318"/>
      <c r="E299" s="319"/>
      <c r="F299" s="122">
        <v>321</v>
      </c>
      <c r="G299" s="322" t="s">
        <v>2</v>
      </c>
      <c r="H299" s="323"/>
      <c r="I299" s="324"/>
      <c r="J299" s="110">
        <f>+J300</f>
        <v>18336.830000000002</v>
      </c>
      <c r="K299" s="111"/>
      <c r="L299" s="110">
        <v>3498.56</v>
      </c>
      <c r="M299" s="112"/>
    </row>
    <row r="300" spans="2:14" ht="19.899999999999999" customHeight="1" x14ac:dyDescent="0.2">
      <c r="B300" s="315"/>
      <c r="C300" s="318"/>
      <c r="D300" s="318"/>
      <c r="E300" s="319"/>
      <c r="F300" s="128" t="s">
        <v>3</v>
      </c>
      <c r="G300" s="315" t="s">
        <v>254</v>
      </c>
      <c r="H300" s="318"/>
      <c r="I300" s="319"/>
      <c r="J300" s="113">
        <v>18336.830000000002</v>
      </c>
      <c r="K300" s="114"/>
      <c r="L300" s="113">
        <v>2706.56</v>
      </c>
      <c r="M300" s="115"/>
    </row>
    <row r="301" spans="2:14" ht="19.899999999999999" customHeight="1" x14ac:dyDescent="0.2">
      <c r="B301" s="235"/>
      <c r="C301" s="236"/>
      <c r="D301" s="236"/>
      <c r="E301" s="237"/>
      <c r="F301" s="123">
        <v>3214</v>
      </c>
      <c r="G301" s="315" t="s">
        <v>345</v>
      </c>
      <c r="H301" s="320"/>
      <c r="I301" s="321"/>
      <c r="J301" s="113"/>
      <c r="K301" s="114"/>
      <c r="L301" s="113">
        <v>792</v>
      </c>
      <c r="M301" s="115"/>
    </row>
    <row r="302" spans="2:14" ht="19.899999999999999" customHeight="1" x14ac:dyDescent="0.2">
      <c r="B302" s="315"/>
      <c r="C302" s="318"/>
      <c r="D302" s="318"/>
      <c r="E302" s="319"/>
      <c r="F302" s="122">
        <v>322</v>
      </c>
      <c r="G302" s="322" t="s">
        <v>209</v>
      </c>
      <c r="H302" s="323"/>
      <c r="I302" s="324"/>
      <c r="J302" s="110">
        <f>SUM(J303:J306)</f>
        <v>3739.7</v>
      </c>
      <c r="K302" s="111"/>
      <c r="L302" s="110">
        <v>1078.33</v>
      </c>
      <c r="M302" s="112"/>
    </row>
    <row r="303" spans="2:14" ht="31.9" customHeight="1" x14ac:dyDescent="0.2">
      <c r="B303" s="315"/>
      <c r="C303" s="318"/>
      <c r="D303" s="318"/>
      <c r="E303" s="319"/>
      <c r="F303" s="123">
        <v>3221</v>
      </c>
      <c r="G303" s="315" t="s">
        <v>33</v>
      </c>
      <c r="H303" s="318"/>
      <c r="I303" s="319"/>
      <c r="J303" s="113">
        <v>0</v>
      </c>
      <c r="K303" s="114"/>
      <c r="L303" s="113">
        <v>0</v>
      </c>
      <c r="M303" s="115"/>
    </row>
    <row r="304" spans="2:14" ht="14.45" customHeight="1" x14ac:dyDescent="0.2">
      <c r="B304" s="315"/>
      <c r="C304" s="318"/>
      <c r="D304" s="318"/>
      <c r="E304" s="319"/>
      <c r="F304" s="128" t="s">
        <v>29</v>
      </c>
      <c r="G304" s="315" t="s">
        <v>30</v>
      </c>
      <c r="H304" s="318"/>
      <c r="I304" s="319"/>
      <c r="J304" s="113">
        <v>3739.7</v>
      </c>
      <c r="K304" s="114"/>
      <c r="L304" s="113">
        <v>814.33</v>
      </c>
      <c r="M304" s="115"/>
    </row>
    <row r="305" spans="2:14" ht="20.65" customHeight="1" x14ac:dyDescent="0.2">
      <c r="B305" s="162"/>
      <c r="C305" s="163"/>
      <c r="D305" s="163"/>
      <c r="E305" s="164"/>
      <c r="F305" s="123">
        <v>3224</v>
      </c>
      <c r="G305" s="315" t="s">
        <v>243</v>
      </c>
      <c r="H305" s="318"/>
      <c r="I305" s="319"/>
      <c r="J305" s="113">
        <v>0</v>
      </c>
      <c r="K305" s="114"/>
      <c r="L305" s="113">
        <v>0</v>
      </c>
      <c r="M305" s="115"/>
    </row>
    <row r="306" spans="2:14" ht="21.6" customHeight="1" x14ac:dyDescent="0.2">
      <c r="B306" s="315"/>
      <c r="C306" s="318"/>
      <c r="D306" s="318"/>
      <c r="E306" s="319"/>
      <c r="F306" s="123">
        <v>3225</v>
      </c>
      <c r="G306" s="315" t="s">
        <v>244</v>
      </c>
      <c r="H306" s="318"/>
      <c r="I306" s="319"/>
      <c r="J306" s="113">
        <v>0</v>
      </c>
      <c r="K306" s="114"/>
      <c r="L306" s="113">
        <v>264</v>
      </c>
      <c r="M306" s="115"/>
    </row>
    <row r="307" spans="2:14" ht="13.15" customHeight="1" x14ac:dyDescent="0.2">
      <c r="B307" s="315"/>
      <c r="C307" s="318"/>
      <c r="D307" s="318"/>
      <c r="E307" s="319"/>
      <c r="F307" s="122">
        <v>323</v>
      </c>
      <c r="G307" s="322" t="s">
        <v>6</v>
      </c>
      <c r="H307" s="323"/>
      <c r="I307" s="324"/>
      <c r="J307" s="110" t="e">
        <f>+#REF!+J308+J309+J310+J311</f>
        <v>#REF!</v>
      </c>
      <c r="K307" s="111"/>
      <c r="L307" s="110">
        <v>368.85</v>
      </c>
      <c r="M307" s="112"/>
    </row>
    <row r="308" spans="2:14" ht="33.6" customHeight="1" x14ac:dyDescent="0.2">
      <c r="B308" s="315"/>
      <c r="C308" s="318"/>
      <c r="D308" s="318"/>
      <c r="E308" s="319"/>
      <c r="F308" s="128" t="s">
        <v>13</v>
      </c>
      <c r="G308" s="315" t="s">
        <v>14</v>
      </c>
      <c r="H308" s="318"/>
      <c r="I308" s="319"/>
      <c r="J308" s="113">
        <v>2388</v>
      </c>
      <c r="K308" s="114"/>
      <c r="L308" s="113">
        <v>16</v>
      </c>
      <c r="M308" s="115"/>
    </row>
    <row r="309" spans="2:14" ht="13.15" customHeight="1" x14ac:dyDescent="0.2">
      <c r="B309" s="315"/>
      <c r="C309" s="318"/>
      <c r="D309" s="318"/>
      <c r="E309" s="319"/>
      <c r="F309" s="128" t="s">
        <v>255</v>
      </c>
      <c r="G309" s="315" t="s">
        <v>256</v>
      </c>
      <c r="H309" s="318"/>
      <c r="I309" s="319"/>
      <c r="J309" s="113">
        <v>1240</v>
      </c>
      <c r="K309" s="114"/>
      <c r="L309" s="113">
        <v>0</v>
      </c>
      <c r="M309" s="115"/>
    </row>
    <row r="310" spans="2:14" ht="22.35" customHeight="1" x14ac:dyDescent="0.2">
      <c r="B310" s="315"/>
      <c r="C310" s="318"/>
      <c r="D310" s="318"/>
      <c r="E310" s="319"/>
      <c r="F310" s="123">
        <v>3236</v>
      </c>
      <c r="G310" s="315" t="s">
        <v>42</v>
      </c>
      <c r="H310" s="318"/>
      <c r="I310" s="319"/>
      <c r="J310" s="113">
        <v>400</v>
      </c>
      <c r="K310" s="114"/>
      <c r="L310" s="113">
        <v>160</v>
      </c>
      <c r="M310" s="115"/>
    </row>
    <row r="311" spans="2:14" ht="13.15" customHeight="1" x14ac:dyDescent="0.2">
      <c r="B311" s="315"/>
      <c r="C311" s="318"/>
      <c r="D311" s="318"/>
      <c r="E311" s="319"/>
      <c r="F311" s="123">
        <v>3239</v>
      </c>
      <c r="G311" s="315" t="s">
        <v>12</v>
      </c>
      <c r="H311" s="318"/>
      <c r="I311" s="319"/>
      <c r="J311" s="113">
        <v>1011.86</v>
      </c>
      <c r="K311" s="114"/>
      <c r="L311" s="113">
        <v>192.85</v>
      </c>
      <c r="M311" s="115"/>
    </row>
    <row r="312" spans="2:14" ht="22.35" customHeight="1" x14ac:dyDescent="0.2">
      <c r="B312" s="315"/>
      <c r="C312" s="318"/>
      <c r="D312" s="318"/>
      <c r="E312" s="319"/>
      <c r="F312" s="122">
        <v>329</v>
      </c>
      <c r="G312" s="322" t="s">
        <v>20</v>
      </c>
      <c r="H312" s="323"/>
      <c r="I312" s="324"/>
      <c r="J312" s="110" t="e">
        <f>+J313+#REF!+J314</f>
        <v>#REF!</v>
      </c>
      <c r="K312" s="111"/>
      <c r="L312" s="110">
        <v>751.79</v>
      </c>
      <c r="M312" s="112"/>
    </row>
    <row r="313" spans="2:14" ht="17.45" customHeight="1" x14ac:dyDescent="0.2">
      <c r="B313" s="162"/>
      <c r="C313" s="163"/>
      <c r="D313" s="163"/>
      <c r="E313" s="164"/>
      <c r="F313" s="128" t="s">
        <v>259</v>
      </c>
      <c r="G313" s="315" t="s">
        <v>217</v>
      </c>
      <c r="H313" s="318"/>
      <c r="I313" s="319"/>
      <c r="J313" s="113">
        <v>1220.56</v>
      </c>
      <c r="K313" s="114"/>
      <c r="L313" s="113">
        <v>421.79</v>
      </c>
      <c r="M313" s="115"/>
    </row>
    <row r="314" spans="2:14" ht="21" customHeight="1" x14ac:dyDescent="0.2">
      <c r="B314" s="315"/>
      <c r="C314" s="318"/>
      <c r="D314" s="318"/>
      <c r="E314" s="319"/>
      <c r="F314" s="123">
        <v>3299</v>
      </c>
      <c r="G314" s="315" t="s">
        <v>20</v>
      </c>
      <c r="H314" s="318"/>
      <c r="I314" s="319"/>
      <c r="J314" s="113">
        <v>0</v>
      </c>
      <c r="K314" s="114"/>
      <c r="L314" s="113">
        <v>330</v>
      </c>
      <c r="M314" s="115"/>
    </row>
    <row r="315" spans="2:14" ht="13.15" customHeight="1" x14ac:dyDescent="0.2">
      <c r="B315" s="328" t="s">
        <v>203</v>
      </c>
      <c r="C315" s="329"/>
      <c r="D315" s="329"/>
      <c r="E315" s="329"/>
      <c r="F315" s="329"/>
      <c r="G315" s="329"/>
      <c r="H315" s="329"/>
      <c r="I315" s="330"/>
      <c r="J315" s="137" t="e">
        <f>+J292+J294+J296+J299+J302+J307+J312</f>
        <v>#REF!</v>
      </c>
      <c r="K315" s="137">
        <f>SUM(K291:K314)</f>
        <v>50544</v>
      </c>
      <c r="L315" s="137">
        <f>+L292+L294+L296+L299+L302+L307+L312</f>
        <v>23527.599999999999</v>
      </c>
      <c r="M315" s="112">
        <f>L315/K315*100</f>
        <v>46.548749604305158</v>
      </c>
    </row>
    <row r="316" spans="2:14" x14ac:dyDescent="0.2">
      <c r="B316" s="331"/>
      <c r="C316" s="332"/>
      <c r="D316" s="332"/>
      <c r="E316" s="332"/>
      <c r="F316" s="332"/>
      <c r="G316" s="332"/>
      <c r="H316" s="332"/>
      <c r="I316" s="333"/>
      <c r="J316" s="110"/>
      <c r="K316" s="137"/>
      <c r="L316" s="110"/>
      <c r="M316" s="112"/>
    </row>
    <row r="317" spans="2:14" ht="13.15" customHeight="1" x14ac:dyDescent="0.2">
      <c r="B317" s="334" t="s">
        <v>195</v>
      </c>
      <c r="C317" s="335"/>
      <c r="D317" s="335"/>
      <c r="E317" s="336"/>
      <c r="F317" s="150" t="s">
        <v>260</v>
      </c>
      <c r="G317" s="334" t="s">
        <v>261</v>
      </c>
      <c r="H317" s="335"/>
      <c r="I317" s="336"/>
      <c r="J317" s="151">
        <v>8480.2999999999993</v>
      </c>
      <c r="K317" s="151">
        <v>1600</v>
      </c>
      <c r="L317" s="151">
        <v>683.46</v>
      </c>
      <c r="M317" s="151">
        <f>L317/K317*100</f>
        <v>42.716250000000002</v>
      </c>
      <c r="N317" s="215"/>
    </row>
    <row r="318" spans="2:14" ht="23.45" customHeight="1" x14ac:dyDescent="0.2">
      <c r="B318" s="325" t="s">
        <v>188</v>
      </c>
      <c r="C318" s="326"/>
      <c r="D318" s="326"/>
      <c r="E318" s="327"/>
      <c r="F318" s="180" t="s">
        <v>0</v>
      </c>
      <c r="G318" s="325" t="s">
        <v>220</v>
      </c>
      <c r="H318" s="326"/>
      <c r="I318" s="327"/>
      <c r="J318" s="179">
        <v>8480.2999999999993</v>
      </c>
      <c r="K318" s="179">
        <v>1600</v>
      </c>
      <c r="L318" s="179">
        <v>683.46</v>
      </c>
      <c r="M318" s="179">
        <f>L318/K318*100</f>
        <v>42.716250000000002</v>
      </c>
    </row>
    <row r="319" spans="2:14" ht="20.45" customHeight="1" x14ac:dyDescent="0.2">
      <c r="B319" s="315"/>
      <c r="C319" s="318"/>
      <c r="D319" s="318"/>
      <c r="E319" s="319"/>
      <c r="F319" s="122">
        <v>32</v>
      </c>
      <c r="G319" s="322" t="s">
        <v>299</v>
      </c>
      <c r="H319" s="323"/>
      <c r="I319" s="324"/>
      <c r="J319" s="112">
        <v>0</v>
      </c>
      <c r="K319" s="112">
        <v>1600</v>
      </c>
      <c r="L319" s="112">
        <v>683.46</v>
      </c>
      <c r="M319" s="112">
        <f>L319/K319*100</f>
        <v>42.716250000000002</v>
      </c>
    </row>
    <row r="320" spans="2:14" ht="25.9" customHeight="1" x14ac:dyDescent="0.2">
      <c r="B320" s="315"/>
      <c r="C320" s="318"/>
      <c r="D320" s="318"/>
      <c r="E320" s="319"/>
      <c r="F320" s="122">
        <v>321</v>
      </c>
      <c r="G320" s="322" t="s">
        <v>2</v>
      </c>
      <c r="H320" s="323"/>
      <c r="I320" s="324"/>
      <c r="J320" s="112">
        <v>0</v>
      </c>
      <c r="K320" s="112"/>
      <c r="L320" s="112">
        <v>100.08</v>
      </c>
      <c r="M320" s="190"/>
    </row>
    <row r="321" spans="2:14" ht="18.600000000000001" customHeight="1" x14ac:dyDescent="0.2">
      <c r="B321" s="124"/>
      <c r="C321" s="125"/>
      <c r="D321" s="125"/>
      <c r="E321" s="126"/>
      <c r="F321" s="123">
        <v>3211</v>
      </c>
      <c r="G321" s="315" t="s">
        <v>5</v>
      </c>
      <c r="H321" s="318"/>
      <c r="I321" s="319"/>
      <c r="J321" s="115">
        <v>0</v>
      </c>
      <c r="K321" s="115"/>
      <c r="L321" s="115">
        <v>100.08</v>
      </c>
      <c r="M321" s="115"/>
    </row>
    <row r="322" spans="2:14" ht="25.9" customHeight="1" x14ac:dyDescent="0.2">
      <c r="B322" s="124"/>
      <c r="C322" s="125"/>
      <c r="D322" s="125"/>
      <c r="E322" s="126"/>
      <c r="F322" s="122">
        <v>322</v>
      </c>
      <c r="G322" s="322" t="s">
        <v>209</v>
      </c>
      <c r="H322" s="323"/>
      <c r="I322" s="324"/>
      <c r="J322" s="112">
        <f>+J324</f>
        <v>2180.3000000000002</v>
      </c>
      <c r="K322" s="112"/>
      <c r="L322" s="112">
        <f>+L323+L324</f>
        <v>227.13</v>
      </c>
      <c r="M322" s="112"/>
    </row>
    <row r="323" spans="2:14" ht="28.9" customHeight="1" x14ac:dyDescent="0.2">
      <c r="B323" s="315"/>
      <c r="C323" s="318"/>
      <c r="D323" s="318"/>
      <c r="E323" s="319"/>
      <c r="F323" s="128" t="s">
        <v>32</v>
      </c>
      <c r="G323" s="315" t="s">
        <v>33</v>
      </c>
      <c r="H323" s="318"/>
      <c r="I323" s="319"/>
      <c r="J323" s="113">
        <v>2180.3000000000002</v>
      </c>
      <c r="K323" s="114"/>
      <c r="L323" s="113">
        <v>61.74</v>
      </c>
      <c r="M323" s="115"/>
    </row>
    <row r="324" spans="2:14" ht="16.149999999999999" customHeight="1" x14ac:dyDescent="0.2">
      <c r="B324" s="315"/>
      <c r="C324" s="318"/>
      <c r="D324" s="318"/>
      <c r="E324" s="319"/>
      <c r="F324" s="123">
        <v>3225</v>
      </c>
      <c r="G324" s="315" t="s">
        <v>342</v>
      </c>
      <c r="H324" s="318"/>
      <c r="I324" s="319"/>
      <c r="J324" s="113">
        <v>2180.3000000000002</v>
      </c>
      <c r="K324" s="114"/>
      <c r="L324" s="113">
        <v>165.39</v>
      </c>
      <c r="M324" s="115"/>
    </row>
    <row r="325" spans="2:14" ht="13.15" customHeight="1" x14ac:dyDescent="0.2">
      <c r="B325" s="315"/>
      <c r="C325" s="318"/>
      <c r="D325" s="318"/>
      <c r="E325" s="319"/>
      <c r="F325" s="122">
        <v>323</v>
      </c>
      <c r="G325" s="322" t="s">
        <v>6</v>
      </c>
      <c r="H325" s="323"/>
      <c r="I325" s="324"/>
      <c r="J325" s="110">
        <f>+J326</f>
        <v>6300</v>
      </c>
      <c r="K325" s="111"/>
      <c r="L325" s="110">
        <v>356.25</v>
      </c>
      <c r="M325" s="112"/>
    </row>
    <row r="326" spans="2:14" ht="13.9" customHeight="1" x14ac:dyDescent="0.2">
      <c r="B326" s="315"/>
      <c r="C326" s="318"/>
      <c r="D326" s="318"/>
      <c r="E326" s="319"/>
      <c r="F326" s="128" t="s">
        <v>11</v>
      </c>
      <c r="G326" s="315" t="s">
        <v>12</v>
      </c>
      <c r="H326" s="318"/>
      <c r="I326" s="319"/>
      <c r="J326" s="113">
        <v>6300</v>
      </c>
      <c r="K326" s="114"/>
      <c r="L326" s="113">
        <v>356.25</v>
      </c>
      <c r="M326" s="115"/>
    </row>
    <row r="327" spans="2:14" ht="24" customHeight="1" x14ac:dyDescent="0.2">
      <c r="B327" s="315"/>
      <c r="C327" s="318"/>
      <c r="D327" s="318"/>
      <c r="E327" s="319"/>
      <c r="F327" s="122">
        <v>329</v>
      </c>
      <c r="G327" s="322" t="s">
        <v>20</v>
      </c>
      <c r="H327" s="323"/>
      <c r="I327" s="324"/>
      <c r="J327" s="110">
        <v>0</v>
      </c>
      <c r="K327" s="111"/>
      <c r="L327" s="110">
        <v>0</v>
      </c>
      <c r="M327" s="190"/>
    </row>
    <row r="328" spans="2:14" ht="19.5" customHeight="1" x14ac:dyDescent="0.2">
      <c r="B328" s="315"/>
      <c r="C328" s="318"/>
      <c r="D328" s="318"/>
      <c r="E328" s="319"/>
      <c r="F328" s="128" t="s">
        <v>8</v>
      </c>
      <c r="G328" s="315" t="s">
        <v>20</v>
      </c>
      <c r="H328" s="318"/>
      <c r="I328" s="319"/>
      <c r="J328" s="113">
        <v>0</v>
      </c>
      <c r="K328" s="114"/>
      <c r="L328" s="113">
        <v>0</v>
      </c>
      <c r="M328" s="115"/>
    </row>
    <row r="329" spans="2:14" ht="13.15" customHeight="1" x14ac:dyDescent="0.2">
      <c r="B329" s="328" t="s">
        <v>203</v>
      </c>
      <c r="C329" s="329"/>
      <c r="D329" s="329"/>
      <c r="E329" s="329"/>
      <c r="F329" s="329"/>
      <c r="G329" s="329"/>
      <c r="H329" s="329"/>
      <c r="I329" s="330"/>
      <c r="J329" s="127">
        <f>J320+J322+J325+J327</f>
        <v>8480.2999999999993</v>
      </c>
      <c r="K329" s="127">
        <v>1600</v>
      </c>
      <c r="L329" s="127">
        <f>L320+L322+L325+L327</f>
        <v>683.46</v>
      </c>
      <c r="M329" s="112">
        <f>L329/K329*100</f>
        <v>42.716250000000002</v>
      </c>
    </row>
    <row r="330" spans="2:14" x14ac:dyDescent="0.2">
      <c r="B330" s="331"/>
      <c r="C330" s="332"/>
      <c r="D330" s="332"/>
      <c r="E330" s="332"/>
      <c r="F330" s="332"/>
      <c r="G330" s="332"/>
      <c r="H330" s="332"/>
      <c r="I330" s="333"/>
      <c r="J330" s="130"/>
      <c r="K330" s="129"/>
      <c r="L330" s="130"/>
      <c r="M330" s="131"/>
    </row>
    <row r="331" spans="2:14" ht="21" customHeight="1" x14ac:dyDescent="0.2">
      <c r="B331" s="334" t="s">
        <v>195</v>
      </c>
      <c r="C331" s="335"/>
      <c r="D331" s="335"/>
      <c r="E331" s="336"/>
      <c r="F331" s="150" t="s">
        <v>263</v>
      </c>
      <c r="G331" s="334" t="s">
        <v>264</v>
      </c>
      <c r="H331" s="335"/>
      <c r="I331" s="336"/>
      <c r="J331" s="151">
        <v>6209.32</v>
      </c>
      <c r="K331" s="151">
        <v>1600</v>
      </c>
      <c r="L331" s="151">
        <v>1261.72</v>
      </c>
      <c r="M331" s="151">
        <f>L331/K331*100</f>
        <v>78.857500000000002</v>
      </c>
      <c r="N331" s="215"/>
    </row>
    <row r="332" spans="2:14" ht="22.35" customHeight="1" x14ac:dyDescent="0.2">
      <c r="B332" s="325" t="s">
        <v>188</v>
      </c>
      <c r="C332" s="326"/>
      <c r="D332" s="326"/>
      <c r="E332" s="327"/>
      <c r="F332" s="180" t="s">
        <v>265</v>
      </c>
      <c r="G332" s="325" t="s">
        <v>266</v>
      </c>
      <c r="H332" s="326"/>
      <c r="I332" s="327"/>
      <c r="J332" s="179">
        <v>6209.32</v>
      </c>
      <c r="K332" s="179">
        <v>1600</v>
      </c>
      <c r="L332" s="179">
        <v>1261.72</v>
      </c>
      <c r="M332" s="179">
        <f>L332/K332*100</f>
        <v>78.857500000000002</v>
      </c>
    </row>
    <row r="333" spans="2:14" ht="23.65" customHeight="1" x14ac:dyDescent="0.2">
      <c r="B333" s="315"/>
      <c r="C333" s="318"/>
      <c r="D333" s="318"/>
      <c r="E333" s="319"/>
      <c r="F333" s="122">
        <v>32</v>
      </c>
      <c r="G333" s="322" t="s">
        <v>299</v>
      </c>
      <c r="H333" s="323"/>
      <c r="I333" s="324"/>
      <c r="J333" s="112">
        <f>+J334</f>
        <v>6209.32</v>
      </c>
      <c r="K333" s="112">
        <v>1600</v>
      </c>
      <c r="L333" s="112">
        <v>1261.72</v>
      </c>
      <c r="M333" s="112">
        <f>L333/K333*100</f>
        <v>78.857500000000002</v>
      </c>
    </row>
    <row r="334" spans="2:14" ht="23.65" customHeight="1" x14ac:dyDescent="0.2">
      <c r="B334" s="315"/>
      <c r="C334" s="318"/>
      <c r="D334" s="318"/>
      <c r="E334" s="319"/>
      <c r="F334" s="122">
        <v>322</v>
      </c>
      <c r="G334" s="322" t="s">
        <v>209</v>
      </c>
      <c r="H334" s="323"/>
      <c r="I334" s="324"/>
      <c r="J334" s="112">
        <f>+J335</f>
        <v>6209.32</v>
      </c>
      <c r="K334" s="112"/>
      <c r="L334" s="112">
        <v>1261.72</v>
      </c>
      <c r="M334" s="112"/>
    </row>
    <row r="335" spans="2:14" ht="13.15" customHeight="1" x14ac:dyDescent="0.2">
      <c r="B335" s="315"/>
      <c r="C335" s="318"/>
      <c r="D335" s="318"/>
      <c r="E335" s="319"/>
      <c r="F335" s="128" t="s">
        <v>40</v>
      </c>
      <c r="G335" s="315" t="s">
        <v>41</v>
      </c>
      <c r="H335" s="318"/>
      <c r="I335" s="319"/>
      <c r="J335" s="113">
        <v>6209.32</v>
      </c>
      <c r="K335" s="114"/>
      <c r="L335" s="113">
        <v>1261.72</v>
      </c>
      <c r="M335" s="115"/>
    </row>
    <row r="336" spans="2:14" ht="13.15" customHeight="1" x14ac:dyDescent="0.2">
      <c r="B336" s="328" t="s">
        <v>203</v>
      </c>
      <c r="C336" s="329"/>
      <c r="D336" s="329"/>
      <c r="E336" s="329"/>
      <c r="F336" s="329"/>
      <c r="G336" s="329"/>
      <c r="H336" s="329"/>
      <c r="I336" s="330"/>
      <c r="J336" s="127">
        <f>+J334</f>
        <v>6209.32</v>
      </c>
      <c r="K336" s="127">
        <v>1600</v>
      </c>
      <c r="L336" s="127">
        <f>+L334</f>
        <v>1261.72</v>
      </c>
      <c r="M336" s="112">
        <f>L336/K336*100</f>
        <v>78.857500000000002</v>
      </c>
    </row>
    <row r="337" spans="2:14" x14ac:dyDescent="0.2">
      <c r="B337" s="331"/>
      <c r="C337" s="332"/>
      <c r="D337" s="332"/>
      <c r="E337" s="332"/>
      <c r="F337" s="332"/>
      <c r="G337" s="332"/>
      <c r="H337" s="332"/>
      <c r="I337" s="333"/>
      <c r="J337" s="110"/>
      <c r="K337" s="127"/>
      <c r="L337" s="110"/>
      <c r="M337" s="112"/>
    </row>
    <row r="338" spans="2:14" ht="21" customHeight="1" x14ac:dyDescent="0.2">
      <c r="B338" s="342" t="s">
        <v>194</v>
      </c>
      <c r="C338" s="343"/>
      <c r="D338" s="343"/>
      <c r="E338" s="344"/>
      <c r="F338" s="121">
        <v>2302</v>
      </c>
      <c r="G338" s="342" t="s">
        <v>312</v>
      </c>
      <c r="H338" s="343"/>
      <c r="I338" s="344"/>
      <c r="J338" s="151">
        <v>0</v>
      </c>
      <c r="K338" s="228">
        <v>213.5</v>
      </c>
      <c r="L338" s="228">
        <v>0</v>
      </c>
      <c r="M338" s="228">
        <f>L338/K338*100</f>
        <v>0</v>
      </c>
    </row>
    <row r="339" spans="2:14" ht="21" customHeight="1" x14ac:dyDescent="0.2">
      <c r="B339" s="334" t="s">
        <v>195</v>
      </c>
      <c r="C339" s="335"/>
      <c r="D339" s="335"/>
      <c r="E339" s="336"/>
      <c r="F339" s="150" t="s">
        <v>313</v>
      </c>
      <c r="G339" s="334" t="s">
        <v>316</v>
      </c>
      <c r="H339" s="335"/>
      <c r="I339" s="336"/>
      <c r="J339" s="151">
        <v>0</v>
      </c>
      <c r="K339" s="151">
        <v>213.5</v>
      </c>
      <c r="L339" s="151">
        <v>0</v>
      </c>
      <c r="M339" s="151">
        <f>L339/K339*100</f>
        <v>0</v>
      </c>
      <c r="N339" s="215"/>
    </row>
    <row r="340" spans="2:14" ht="33.6" customHeight="1" x14ac:dyDescent="0.2">
      <c r="B340" s="325" t="s">
        <v>188</v>
      </c>
      <c r="C340" s="326"/>
      <c r="D340" s="326"/>
      <c r="E340" s="327"/>
      <c r="F340" s="178">
        <v>53102</v>
      </c>
      <c r="G340" s="325" t="s">
        <v>314</v>
      </c>
      <c r="H340" s="326"/>
      <c r="I340" s="327"/>
      <c r="J340" s="179">
        <v>0</v>
      </c>
      <c r="K340" s="179">
        <v>213.5</v>
      </c>
      <c r="L340" s="179">
        <v>0</v>
      </c>
      <c r="M340" s="179">
        <f>L340/K340*100</f>
        <v>0</v>
      </c>
    </row>
    <row r="341" spans="2:14" ht="17.45" customHeight="1" x14ac:dyDescent="0.2">
      <c r="B341" s="315"/>
      <c r="C341" s="318"/>
      <c r="D341" s="318"/>
      <c r="E341" s="319"/>
      <c r="F341" s="122">
        <v>38</v>
      </c>
      <c r="G341" s="322" t="s">
        <v>315</v>
      </c>
      <c r="H341" s="323"/>
      <c r="I341" s="324"/>
      <c r="J341" s="112">
        <v>0</v>
      </c>
      <c r="K341" s="112">
        <v>213.5</v>
      </c>
      <c r="L341" s="112">
        <v>0</v>
      </c>
      <c r="M341" s="112">
        <f>L341/K341*100</f>
        <v>0</v>
      </c>
    </row>
    <row r="342" spans="2:14" ht="13.15" customHeight="1" x14ac:dyDescent="0.2">
      <c r="B342" s="315"/>
      <c r="C342" s="318"/>
      <c r="D342" s="318"/>
      <c r="E342" s="319"/>
      <c r="F342" s="122">
        <v>381</v>
      </c>
      <c r="G342" s="322" t="s">
        <v>309</v>
      </c>
      <c r="H342" s="323"/>
      <c r="I342" s="324"/>
      <c r="J342" s="112">
        <v>0</v>
      </c>
      <c r="K342" s="112"/>
      <c r="L342" s="112">
        <v>0</v>
      </c>
      <c r="M342" s="112"/>
    </row>
    <row r="343" spans="2:14" ht="25.15" customHeight="1" x14ac:dyDescent="0.2">
      <c r="B343" s="315"/>
      <c r="C343" s="318"/>
      <c r="D343" s="318"/>
      <c r="E343" s="319"/>
      <c r="F343" s="123">
        <v>3812</v>
      </c>
      <c r="G343" s="315" t="s">
        <v>310</v>
      </c>
      <c r="H343" s="318"/>
      <c r="I343" s="319"/>
      <c r="J343" s="113">
        <v>0</v>
      </c>
      <c r="K343" s="114"/>
      <c r="L343" s="113">
        <v>0</v>
      </c>
      <c r="M343" s="115"/>
    </row>
    <row r="344" spans="2:14" ht="13.15" customHeight="1" x14ac:dyDescent="0.2">
      <c r="B344" s="328" t="s">
        <v>203</v>
      </c>
      <c r="C344" s="329"/>
      <c r="D344" s="329"/>
      <c r="E344" s="329"/>
      <c r="F344" s="329"/>
      <c r="G344" s="329"/>
      <c r="H344" s="329"/>
      <c r="I344" s="330"/>
      <c r="J344" s="127">
        <f>+J342</f>
        <v>0</v>
      </c>
      <c r="K344" s="127">
        <v>213.5</v>
      </c>
      <c r="L344" s="127">
        <f>+L342</f>
        <v>0</v>
      </c>
      <c r="M344" s="112">
        <f>L344/K344*100</f>
        <v>0</v>
      </c>
    </row>
    <row r="345" spans="2:14" ht="16.899999999999999" customHeight="1" x14ac:dyDescent="0.2">
      <c r="B345" s="331"/>
      <c r="C345" s="332"/>
      <c r="D345" s="332"/>
      <c r="E345" s="332"/>
      <c r="F345" s="332"/>
      <c r="G345" s="332"/>
      <c r="H345" s="332"/>
      <c r="I345" s="333"/>
      <c r="J345" s="110"/>
      <c r="K345" s="127"/>
      <c r="L345" s="110"/>
      <c r="M345" s="110"/>
    </row>
    <row r="346" spans="2:14" ht="21" customHeight="1" x14ac:dyDescent="0.2">
      <c r="B346" s="342" t="s">
        <v>194</v>
      </c>
      <c r="C346" s="343"/>
      <c r="D346" s="343"/>
      <c r="E346" s="344"/>
      <c r="F346" s="121">
        <v>2402</v>
      </c>
      <c r="G346" s="342" t="s">
        <v>268</v>
      </c>
      <c r="H346" s="343"/>
      <c r="I346" s="344"/>
      <c r="J346" s="151">
        <v>0</v>
      </c>
      <c r="K346" s="228">
        <v>4233.5</v>
      </c>
      <c r="L346" s="228">
        <v>1232.5</v>
      </c>
      <c r="M346" s="228">
        <f>L346/K346*100</f>
        <v>29.113027046179283</v>
      </c>
    </row>
    <row r="347" spans="2:14" ht="21" customHeight="1" x14ac:dyDescent="0.2">
      <c r="B347" s="334" t="s">
        <v>195</v>
      </c>
      <c r="C347" s="335"/>
      <c r="D347" s="335"/>
      <c r="E347" s="336"/>
      <c r="F347" s="150" t="s">
        <v>292</v>
      </c>
      <c r="G347" s="334" t="s">
        <v>317</v>
      </c>
      <c r="H347" s="335"/>
      <c r="I347" s="336"/>
      <c r="J347" s="151">
        <v>0</v>
      </c>
      <c r="K347" s="151">
        <v>4233.5</v>
      </c>
      <c r="L347" s="151">
        <v>1232.5</v>
      </c>
      <c r="M347" s="151">
        <f>L347/K347*100</f>
        <v>29.113027046179283</v>
      </c>
      <c r="N347" s="215"/>
    </row>
    <row r="348" spans="2:14" ht="17.45" customHeight="1" x14ac:dyDescent="0.2">
      <c r="B348" s="325" t="s">
        <v>188</v>
      </c>
      <c r="C348" s="326"/>
      <c r="D348" s="326"/>
      <c r="E348" s="327"/>
      <c r="F348" s="180" t="s">
        <v>0</v>
      </c>
      <c r="G348" s="325" t="s">
        <v>220</v>
      </c>
      <c r="H348" s="326"/>
      <c r="I348" s="327"/>
      <c r="J348" s="179">
        <v>0</v>
      </c>
      <c r="K348" s="179">
        <v>0</v>
      </c>
      <c r="L348" s="179">
        <v>0</v>
      </c>
      <c r="M348" s="191" t="s">
        <v>193</v>
      </c>
    </row>
    <row r="349" spans="2:14" ht="14.45" customHeight="1" x14ac:dyDescent="0.2">
      <c r="B349" s="315"/>
      <c r="C349" s="318"/>
      <c r="D349" s="318"/>
      <c r="E349" s="319"/>
      <c r="F349" s="122">
        <v>32</v>
      </c>
      <c r="G349" s="322" t="s">
        <v>299</v>
      </c>
      <c r="H349" s="323"/>
      <c r="I349" s="324"/>
      <c r="J349" s="112">
        <v>0</v>
      </c>
      <c r="K349" s="112">
        <v>0</v>
      </c>
      <c r="L349" s="112">
        <v>0</v>
      </c>
      <c r="M349" s="190" t="s">
        <v>193</v>
      </c>
    </row>
    <row r="350" spans="2:14" ht="18.600000000000001" customHeight="1" x14ac:dyDescent="0.2">
      <c r="B350" s="315"/>
      <c r="C350" s="318"/>
      <c r="D350" s="318"/>
      <c r="E350" s="319"/>
      <c r="F350" s="122">
        <v>323</v>
      </c>
      <c r="G350" s="322" t="s">
        <v>6</v>
      </c>
      <c r="H350" s="323"/>
      <c r="I350" s="324"/>
      <c r="J350" s="112">
        <v>0</v>
      </c>
      <c r="K350" s="112"/>
      <c r="L350" s="112">
        <v>0</v>
      </c>
      <c r="M350" s="112"/>
    </row>
    <row r="351" spans="2:14" ht="32.450000000000003" customHeight="1" x14ac:dyDescent="0.2">
      <c r="B351" s="315"/>
      <c r="C351" s="318"/>
      <c r="D351" s="318"/>
      <c r="E351" s="319"/>
      <c r="F351" s="128" t="s">
        <v>13</v>
      </c>
      <c r="G351" s="315" t="s">
        <v>14</v>
      </c>
      <c r="H351" s="318"/>
      <c r="I351" s="319"/>
      <c r="J351" s="113">
        <v>0</v>
      </c>
      <c r="K351" s="114"/>
      <c r="L351" s="113">
        <v>0</v>
      </c>
      <c r="M351" s="115"/>
    </row>
    <row r="352" spans="2:14" ht="13.15" customHeight="1" x14ac:dyDescent="0.2">
      <c r="B352" s="328" t="s">
        <v>203</v>
      </c>
      <c r="C352" s="329"/>
      <c r="D352" s="329"/>
      <c r="E352" s="329"/>
      <c r="F352" s="329"/>
      <c r="G352" s="329"/>
      <c r="H352" s="329"/>
      <c r="I352" s="330"/>
      <c r="J352" s="127">
        <f>+J349</f>
        <v>0</v>
      </c>
      <c r="K352" s="127">
        <v>0</v>
      </c>
      <c r="L352" s="127">
        <f>+L349</f>
        <v>0</v>
      </c>
      <c r="M352" s="190" t="s">
        <v>193</v>
      </c>
    </row>
    <row r="353" spans="2:14" ht="13.15" customHeight="1" x14ac:dyDescent="0.2">
      <c r="B353" s="349"/>
      <c r="C353" s="350"/>
      <c r="D353" s="350"/>
      <c r="E353" s="350"/>
      <c r="F353" s="350"/>
      <c r="G353" s="350"/>
      <c r="H353" s="350"/>
      <c r="I353" s="351"/>
      <c r="J353" s="127"/>
      <c r="K353" s="127"/>
      <c r="L353" s="127"/>
      <c r="M353" s="190"/>
    </row>
    <row r="354" spans="2:14" ht="33.6" customHeight="1" x14ac:dyDescent="0.2">
      <c r="B354" s="325" t="s">
        <v>188</v>
      </c>
      <c r="C354" s="326"/>
      <c r="D354" s="326"/>
      <c r="E354" s="327"/>
      <c r="F354" s="178">
        <v>48007</v>
      </c>
      <c r="G354" s="325" t="s">
        <v>208</v>
      </c>
      <c r="H354" s="326"/>
      <c r="I354" s="327"/>
      <c r="J354" s="179">
        <v>0</v>
      </c>
      <c r="K354" s="179">
        <v>4233.5</v>
      </c>
      <c r="L354" s="179">
        <v>1232.5</v>
      </c>
      <c r="M354" s="179">
        <f>L354/K354*100</f>
        <v>29.113027046179283</v>
      </c>
      <c r="N354" s="215"/>
    </row>
    <row r="355" spans="2:14" ht="15.6" customHeight="1" x14ac:dyDescent="0.2">
      <c r="B355" s="315"/>
      <c r="C355" s="318"/>
      <c r="D355" s="318"/>
      <c r="E355" s="319"/>
      <c r="F355" s="122">
        <v>32</v>
      </c>
      <c r="G355" s="322" t="s">
        <v>299</v>
      </c>
      <c r="H355" s="323"/>
      <c r="I355" s="324"/>
      <c r="J355" s="112">
        <v>0</v>
      </c>
      <c r="K355" s="112">
        <v>4233.5</v>
      </c>
      <c r="L355" s="112">
        <v>1232.5</v>
      </c>
      <c r="M355" s="112">
        <f>L355/K355*100</f>
        <v>29.113027046179283</v>
      </c>
    </row>
    <row r="356" spans="2:14" ht="15" customHeight="1" x14ac:dyDescent="0.2">
      <c r="B356" s="315"/>
      <c r="C356" s="318"/>
      <c r="D356" s="318"/>
      <c r="E356" s="319"/>
      <c r="F356" s="122">
        <v>323</v>
      </c>
      <c r="G356" s="322" t="s">
        <v>6</v>
      </c>
      <c r="H356" s="323"/>
      <c r="I356" s="324"/>
      <c r="J356" s="112">
        <v>0</v>
      </c>
      <c r="K356" s="112"/>
      <c r="L356" s="112">
        <v>1232.5</v>
      </c>
      <c r="M356" s="112"/>
    </row>
    <row r="357" spans="2:14" ht="32.450000000000003" customHeight="1" x14ac:dyDescent="0.2">
      <c r="B357" s="315"/>
      <c r="C357" s="318"/>
      <c r="D357" s="318"/>
      <c r="E357" s="319"/>
      <c r="F357" s="128" t="s">
        <v>13</v>
      </c>
      <c r="G357" s="315" t="s">
        <v>14</v>
      </c>
      <c r="H357" s="318"/>
      <c r="I357" s="319"/>
      <c r="J357" s="113">
        <v>0</v>
      </c>
      <c r="K357" s="114"/>
      <c r="L357" s="113">
        <v>1232.5</v>
      </c>
      <c r="M357" s="115"/>
    </row>
    <row r="358" spans="2:14" ht="13.15" customHeight="1" x14ac:dyDescent="0.2">
      <c r="B358" s="328" t="s">
        <v>203</v>
      </c>
      <c r="C358" s="329"/>
      <c r="D358" s="329"/>
      <c r="E358" s="329"/>
      <c r="F358" s="329"/>
      <c r="G358" s="329"/>
      <c r="H358" s="329"/>
      <c r="I358" s="330"/>
      <c r="J358" s="127">
        <f>+J356</f>
        <v>0</v>
      </c>
      <c r="K358" s="127">
        <v>4233.5</v>
      </c>
      <c r="L358" s="127">
        <f>+L356</f>
        <v>1232.5</v>
      </c>
      <c r="M358" s="112">
        <f>L358/K358*100</f>
        <v>29.113027046179283</v>
      </c>
    </row>
    <row r="359" spans="2:14" ht="13.15" customHeight="1" x14ac:dyDescent="0.2">
      <c r="B359" s="274"/>
      <c r="C359" s="275"/>
      <c r="D359" s="275"/>
      <c r="E359" s="275"/>
      <c r="F359" s="275"/>
      <c r="G359" s="275"/>
      <c r="H359" s="275"/>
      <c r="I359" s="276"/>
      <c r="J359" s="127"/>
      <c r="K359" s="127"/>
      <c r="L359" s="127"/>
      <c r="M359" s="112"/>
    </row>
    <row r="360" spans="2:14" ht="21" customHeight="1" x14ac:dyDescent="0.2">
      <c r="B360" s="342" t="s">
        <v>194</v>
      </c>
      <c r="C360" s="343"/>
      <c r="D360" s="343"/>
      <c r="E360" s="344"/>
      <c r="F360" s="121">
        <v>2404</v>
      </c>
      <c r="G360" s="342" t="s">
        <v>318</v>
      </c>
      <c r="H360" s="343"/>
      <c r="I360" s="344"/>
      <c r="J360" s="151">
        <v>0</v>
      </c>
      <c r="K360" s="228">
        <v>0</v>
      </c>
      <c r="L360" s="228">
        <v>0</v>
      </c>
      <c r="M360" s="230" t="s">
        <v>193</v>
      </c>
    </row>
    <row r="361" spans="2:14" ht="21" customHeight="1" x14ac:dyDescent="0.2">
      <c r="B361" s="334" t="s">
        <v>195</v>
      </c>
      <c r="C361" s="335"/>
      <c r="D361" s="335"/>
      <c r="E361" s="336"/>
      <c r="F361" s="150" t="s">
        <v>319</v>
      </c>
      <c r="G361" s="334" t="s">
        <v>320</v>
      </c>
      <c r="H361" s="335"/>
      <c r="I361" s="336"/>
      <c r="J361" s="151">
        <v>0</v>
      </c>
      <c r="K361" s="151">
        <v>0</v>
      </c>
      <c r="L361" s="151">
        <v>0</v>
      </c>
      <c r="M361" s="192" t="s">
        <v>193</v>
      </c>
      <c r="N361" s="215"/>
    </row>
    <row r="362" spans="2:14" ht="22.15" customHeight="1" x14ac:dyDescent="0.2">
      <c r="B362" s="325" t="s">
        <v>188</v>
      </c>
      <c r="C362" s="326"/>
      <c r="D362" s="326"/>
      <c r="E362" s="327"/>
      <c r="F362" s="180" t="s">
        <v>0</v>
      </c>
      <c r="G362" s="325" t="s">
        <v>220</v>
      </c>
      <c r="H362" s="326"/>
      <c r="I362" s="327"/>
      <c r="J362" s="179">
        <v>0</v>
      </c>
      <c r="K362" s="179">
        <v>0</v>
      </c>
      <c r="L362" s="179">
        <v>0</v>
      </c>
      <c r="M362" s="191" t="s">
        <v>193</v>
      </c>
    </row>
    <row r="363" spans="2:14" ht="31.9" customHeight="1" x14ac:dyDescent="0.2">
      <c r="B363" s="315"/>
      <c r="C363" s="318"/>
      <c r="D363" s="318"/>
      <c r="E363" s="319"/>
      <c r="F363" s="122">
        <v>41</v>
      </c>
      <c r="G363" s="322" t="s">
        <v>321</v>
      </c>
      <c r="H363" s="323"/>
      <c r="I363" s="324"/>
      <c r="J363" s="112">
        <v>0</v>
      </c>
      <c r="K363" s="112">
        <v>0</v>
      </c>
      <c r="L363" s="112">
        <v>0</v>
      </c>
      <c r="M363" s="190" t="s">
        <v>193</v>
      </c>
    </row>
    <row r="364" spans="2:14" ht="17.45" customHeight="1" x14ac:dyDescent="0.2">
      <c r="B364" s="315"/>
      <c r="C364" s="318"/>
      <c r="D364" s="318"/>
      <c r="E364" s="319"/>
      <c r="F364" s="122">
        <v>412</v>
      </c>
      <c r="G364" s="322" t="s">
        <v>322</v>
      </c>
      <c r="H364" s="323"/>
      <c r="I364" s="324"/>
      <c r="J364" s="112">
        <v>0</v>
      </c>
      <c r="K364" s="112"/>
      <c r="L364" s="112">
        <v>0</v>
      </c>
      <c r="M364" s="112"/>
    </row>
    <row r="365" spans="2:14" ht="18.600000000000001" customHeight="1" x14ac:dyDescent="0.2">
      <c r="B365" s="315"/>
      <c r="C365" s="318"/>
      <c r="D365" s="318"/>
      <c r="E365" s="319"/>
      <c r="F365" s="123">
        <v>4124</v>
      </c>
      <c r="G365" s="315" t="s">
        <v>323</v>
      </c>
      <c r="H365" s="318"/>
      <c r="I365" s="319"/>
      <c r="J365" s="113">
        <v>0</v>
      </c>
      <c r="K365" s="114"/>
      <c r="L365" s="113">
        <v>0</v>
      </c>
      <c r="M365" s="115"/>
    </row>
    <row r="366" spans="2:14" ht="13.15" customHeight="1" x14ac:dyDescent="0.2">
      <c r="B366" s="328" t="s">
        <v>203</v>
      </c>
      <c r="C366" s="329"/>
      <c r="D366" s="329"/>
      <c r="E366" s="329"/>
      <c r="F366" s="329"/>
      <c r="G366" s="329"/>
      <c r="H366" s="329"/>
      <c r="I366" s="330"/>
      <c r="J366" s="127">
        <f>+J364</f>
        <v>0</v>
      </c>
      <c r="K366" s="127">
        <v>0</v>
      </c>
      <c r="L366" s="127">
        <f>+L364</f>
        <v>0</v>
      </c>
      <c r="M366" s="190" t="s">
        <v>193</v>
      </c>
    </row>
    <row r="367" spans="2:14" ht="13.15" customHeight="1" x14ac:dyDescent="0.2">
      <c r="B367" s="274"/>
      <c r="C367" s="275"/>
      <c r="D367" s="275"/>
      <c r="E367" s="275"/>
      <c r="F367" s="275"/>
      <c r="G367" s="275"/>
      <c r="H367" s="275"/>
      <c r="I367" s="276"/>
      <c r="J367" s="127"/>
      <c r="K367" s="127"/>
      <c r="L367" s="127"/>
      <c r="M367" s="112"/>
    </row>
    <row r="368" spans="2:14" ht="26.45" customHeight="1" x14ac:dyDescent="0.2">
      <c r="B368" s="325" t="s">
        <v>188</v>
      </c>
      <c r="C368" s="326"/>
      <c r="D368" s="326"/>
      <c r="E368" s="327"/>
      <c r="F368" s="180">
        <v>53076</v>
      </c>
      <c r="G368" s="325" t="s">
        <v>324</v>
      </c>
      <c r="H368" s="326"/>
      <c r="I368" s="327"/>
      <c r="J368" s="179">
        <v>0</v>
      </c>
      <c r="K368" s="179">
        <v>0</v>
      </c>
      <c r="L368" s="179">
        <v>0</v>
      </c>
      <c r="M368" s="191" t="s">
        <v>193</v>
      </c>
    </row>
    <row r="369" spans="2:13" ht="33" customHeight="1" x14ac:dyDescent="0.2">
      <c r="B369" s="315"/>
      <c r="C369" s="318"/>
      <c r="D369" s="318"/>
      <c r="E369" s="319"/>
      <c r="F369" s="122">
        <v>41</v>
      </c>
      <c r="G369" s="322" t="s">
        <v>321</v>
      </c>
      <c r="H369" s="323"/>
      <c r="I369" s="324"/>
      <c r="J369" s="112">
        <v>0</v>
      </c>
      <c r="K369" s="112">
        <v>0</v>
      </c>
      <c r="L369" s="112">
        <v>0</v>
      </c>
      <c r="M369" s="190" t="s">
        <v>193</v>
      </c>
    </row>
    <row r="370" spans="2:13" ht="11.45" customHeight="1" x14ac:dyDescent="0.2">
      <c r="B370" s="315"/>
      <c r="C370" s="318"/>
      <c r="D370" s="318"/>
      <c r="E370" s="319"/>
      <c r="F370" s="122">
        <v>412</v>
      </c>
      <c r="G370" s="322" t="s">
        <v>322</v>
      </c>
      <c r="H370" s="323"/>
      <c r="I370" s="324"/>
      <c r="J370" s="112">
        <v>0</v>
      </c>
      <c r="K370" s="112"/>
      <c r="L370" s="112">
        <v>0</v>
      </c>
      <c r="M370" s="112"/>
    </row>
    <row r="371" spans="2:13" ht="13.15" customHeight="1" x14ac:dyDescent="0.2">
      <c r="B371" s="315"/>
      <c r="C371" s="318"/>
      <c r="D371" s="318"/>
      <c r="E371" s="319"/>
      <c r="F371" s="123">
        <v>4124</v>
      </c>
      <c r="G371" s="315" t="s">
        <v>323</v>
      </c>
      <c r="H371" s="318"/>
      <c r="I371" s="319"/>
      <c r="J371" s="113">
        <v>0</v>
      </c>
      <c r="K371" s="114"/>
      <c r="L371" s="113">
        <v>0</v>
      </c>
      <c r="M371" s="115"/>
    </row>
    <row r="372" spans="2:13" ht="13.15" customHeight="1" x14ac:dyDescent="0.2">
      <c r="B372" s="328" t="s">
        <v>203</v>
      </c>
      <c r="C372" s="329"/>
      <c r="D372" s="329"/>
      <c r="E372" s="329"/>
      <c r="F372" s="329"/>
      <c r="G372" s="329"/>
      <c r="H372" s="329"/>
      <c r="I372" s="330"/>
      <c r="J372" s="127">
        <f>+J370</f>
        <v>0</v>
      </c>
      <c r="K372" s="127">
        <v>0</v>
      </c>
      <c r="L372" s="127">
        <f>+L370</f>
        <v>0</v>
      </c>
      <c r="M372" s="190" t="s">
        <v>193</v>
      </c>
    </row>
    <row r="373" spans="2:13" ht="13.15" customHeight="1" x14ac:dyDescent="0.2">
      <c r="B373" s="274"/>
      <c r="C373" s="275"/>
      <c r="D373" s="275"/>
      <c r="E373" s="275"/>
      <c r="F373" s="275"/>
      <c r="G373" s="275"/>
      <c r="H373" s="275"/>
      <c r="I373" s="276"/>
      <c r="J373" s="217"/>
      <c r="K373" s="175"/>
      <c r="L373" s="175"/>
      <c r="M373" s="218"/>
    </row>
    <row r="374" spans="2:13" ht="21" customHeight="1" x14ac:dyDescent="0.2">
      <c r="B374" s="342" t="s">
        <v>194</v>
      </c>
      <c r="C374" s="343"/>
      <c r="D374" s="343"/>
      <c r="E374" s="344"/>
      <c r="F374" s="121">
        <v>2406</v>
      </c>
      <c r="G374" s="342" t="s">
        <v>269</v>
      </c>
      <c r="H374" s="343"/>
      <c r="I374" s="344"/>
      <c r="J374" s="151">
        <v>0</v>
      </c>
      <c r="K374" s="228">
        <v>17790.080000000002</v>
      </c>
      <c r="L374" s="228">
        <v>638.09</v>
      </c>
      <c r="M374" s="228">
        <f>L374/K374*100</f>
        <v>3.5867742022520419</v>
      </c>
    </row>
    <row r="375" spans="2:13" ht="21" customHeight="1" x14ac:dyDescent="0.2">
      <c r="B375" s="334" t="s">
        <v>195</v>
      </c>
      <c r="C375" s="335"/>
      <c r="D375" s="335"/>
      <c r="E375" s="336"/>
      <c r="F375" s="150" t="s">
        <v>270</v>
      </c>
      <c r="G375" s="334" t="s">
        <v>271</v>
      </c>
      <c r="H375" s="335"/>
      <c r="I375" s="336"/>
      <c r="J375" s="151">
        <v>0</v>
      </c>
      <c r="K375" s="151">
        <v>17460.080000000002</v>
      </c>
      <c r="L375" s="151">
        <v>308.08999999999997</v>
      </c>
      <c r="M375" s="151">
        <f>L375/K375*100</f>
        <v>1.7645394522820053</v>
      </c>
    </row>
    <row r="376" spans="2:13" ht="19.899999999999999" customHeight="1" x14ac:dyDescent="0.2">
      <c r="B376" s="325" t="s">
        <v>188</v>
      </c>
      <c r="C376" s="326"/>
      <c r="D376" s="326"/>
      <c r="E376" s="327"/>
      <c r="F376" s="180">
        <v>32400</v>
      </c>
      <c r="G376" s="325" t="s">
        <v>225</v>
      </c>
      <c r="H376" s="326"/>
      <c r="I376" s="327"/>
      <c r="J376" s="179">
        <v>0</v>
      </c>
      <c r="K376" s="179">
        <v>14804.24</v>
      </c>
      <c r="L376" s="179">
        <v>308.08999999999997</v>
      </c>
      <c r="M376" s="179">
        <f>L376/K376*100</f>
        <v>2.081092984172102</v>
      </c>
    </row>
    <row r="377" spans="2:13" ht="18" customHeight="1" x14ac:dyDescent="0.2">
      <c r="B377" s="315"/>
      <c r="C377" s="318"/>
      <c r="D377" s="318"/>
      <c r="E377" s="319"/>
      <c r="F377" s="122">
        <v>42</v>
      </c>
      <c r="G377" s="322" t="s">
        <v>15</v>
      </c>
      <c r="H377" s="323"/>
      <c r="I377" s="324"/>
      <c r="J377" s="112">
        <v>0</v>
      </c>
      <c r="K377" s="112">
        <v>14804.24</v>
      </c>
      <c r="L377" s="112">
        <v>308.08999999999997</v>
      </c>
      <c r="M377" s="112">
        <f>L377/K377*100</f>
        <v>2.081092984172102</v>
      </c>
    </row>
    <row r="378" spans="2:13" ht="18.600000000000001" customHeight="1" x14ac:dyDescent="0.2">
      <c r="B378" s="210"/>
      <c r="C378" s="211"/>
      <c r="D378" s="211"/>
      <c r="E378" s="212"/>
      <c r="F378" s="122">
        <v>422</v>
      </c>
      <c r="G378" s="322" t="s">
        <v>15</v>
      </c>
      <c r="H378" s="323"/>
      <c r="I378" s="324"/>
      <c r="J378" s="110">
        <v>0</v>
      </c>
      <c r="K378" s="111"/>
      <c r="L378" s="110">
        <v>292.19</v>
      </c>
      <c r="M378" s="190"/>
    </row>
    <row r="379" spans="2:13" ht="25.15" customHeight="1" x14ac:dyDescent="0.2">
      <c r="B379" s="315"/>
      <c r="C379" s="318"/>
      <c r="D379" s="318"/>
      <c r="E379" s="319"/>
      <c r="F379" s="128" t="s">
        <v>16</v>
      </c>
      <c r="G379" s="315" t="s">
        <v>17</v>
      </c>
      <c r="H379" s="318"/>
      <c r="I379" s="319"/>
      <c r="J379" s="113">
        <v>66825.23</v>
      </c>
      <c r="K379" s="114"/>
      <c r="L379" s="113">
        <v>0</v>
      </c>
      <c r="M379" s="115"/>
    </row>
    <row r="380" spans="2:13" ht="25.15" customHeight="1" x14ac:dyDescent="0.2">
      <c r="B380" s="315"/>
      <c r="C380" s="318"/>
      <c r="D380" s="318"/>
      <c r="E380" s="319"/>
      <c r="F380" s="123">
        <v>4223</v>
      </c>
      <c r="G380" s="315" t="s">
        <v>43</v>
      </c>
      <c r="H380" s="318"/>
      <c r="I380" s="319"/>
      <c r="J380" s="113">
        <v>0</v>
      </c>
      <c r="K380" s="114"/>
      <c r="L380" s="113">
        <v>0</v>
      </c>
      <c r="M380" s="115"/>
    </row>
    <row r="381" spans="2:13" ht="34.35" customHeight="1" x14ac:dyDescent="0.2">
      <c r="B381" s="162"/>
      <c r="C381" s="163"/>
      <c r="D381" s="163"/>
      <c r="E381" s="164"/>
      <c r="F381" s="123">
        <v>4227</v>
      </c>
      <c r="G381" s="315" t="s">
        <v>26</v>
      </c>
      <c r="H381" s="320"/>
      <c r="I381" s="321"/>
      <c r="J381" s="113">
        <v>8193.75</v>
      </c>
      <c r="K381" s="114"/>
      <c r="L381" s="113">
        <v>292.19</v>
      </c>
      <c r="M381" s="115"/>
    </row>
    <row r="382" spans="2:13" ht="24.6" customHeight="1" x14ac:dyDescent="0.2">
      <c r="B382" s="162"/>
      <c r="C382" s="163"/>
      <c r="D382" s="163"/>
      <c r="E382" s="164"/>
      <c r="F382" s="122">
        <v>423</v>
      </c>
      <c r="G382" s="322" t="s">
        <v>284</v>
      </c>
      <c r="H382" s="323"/>
      <c r="I382" s="324"/>
      <c r="J382" s="110">
        <v>0</v>
      </c>
      <c r="K382" s="111"/>
      <c r="L382" s="110">
        <v>0</v>
      </c>
      <c r="M382" s="190"/>
    </row>
    <row r="383" spans="2:13" ht="25.9" customHeight="1" x14ac:dyDescent="0.2">
      <c r="B383" s="162"/>
      <c r="C383" s="163"/>
      <c r="D383" s="163"/>
      <c r="E383" s="164"/>
      <c r="F383" s="123">
        <v>4231</v>
      </c>
      <c r="G383" s="315" t="s">
        <v>284</v>
      </c>
      <c r="H383" s="318"/>
      <c r="I383" s="319"/>
      <c r="J383" s="113">
        <v>0</v>
      </c>
      <c r="K383" s="114"/>
      <c r="L383" s="113">
        <v>0</v>
      </c>
      <c r="M383" s="115"/>
    </row>
    <row r="384" spans="2:13" ht="31.9" customHeight="1" x14ac:dyDescent="0.2">
      <c r="B384" s="315"/>
      <c r="C384" s="318"/>
      <c r="D384" s="318"/>
      <c r="E384" s="319"/>
      <c r="F384" s="122">
        <v>424</v>
      </c>
      <c r="G384" s="322" t="s">
        <v>272</v>
      </c>
      <c r="H384" s="323"/>
      <c r="I384" s="324"/>
      <c r="J384" s="110">
        <f>J385</f>
        <v>0</v>
      </c>
      <c r="K384" s="111"/>
      <c r="L384" s="110">
        <v>15.9</v>
      </c>
      <c r="M384" s="112"/>
    </row>
    <row r="385" spans="2:14" ht="13.15" customHeight="1" x14ac:dyDescent="0.2">
      <c r="B385" s="315"/>
      <c r="C385" s="318"/>
      <c r="D385" s="318"/>
      <c r="E385" s="319"/>
      <c r="F385" s="123">
        <v>4241</v>
      </c>
      <c r="G385" s="315" t="s">
        <v>44</v>
      </c>
      <c r="H385" s="318"/>
      <c r="I385" s="319"/>
      <c r="J385" s="113">
        <v>0</v>
      </c>
      <c r="K385" s="114"/>
      <c r="L385" s="113">
        <v>15.9</v>
      </c>
      <c r="M385" s="115"/>
    </row>
    <row r="386" spans="2:14" ht="13.15" customHeight="1" x14ac:dyDescent="0.2">
      <c r="B386" s="328" t="s">
        <v>203</v>
      </c>
      <c r="C386" s="329"/>
      <c r="D386" s="329"/>
      <c r="E386" s="329"/>
      <c r="F386" s="329"/>
      <c r="G386" s="329"/>
      <c r="H386" s="329"/>
      <c r="I386" s="330"/>
      <c r="J386" s="127">
        <f>+J378+J382+J384</f>
        <v>0</v>
      </c>
      <c r="K386" s="127">
        <v>14804.24</v>
      </c>
      <c r="L386" s="127">
        <v>308.08999999999997</v>
      </c>
      <c r="M386" s="112">
        <f>L386/K386*100</f>
        <v>2.081092984172102</v>
      </c>
    </row>
    <row r="387" spans="2:14" ht="13.15" customHeight="1" x14ac:dyDescent="0.2">
      <c r="B387" s="274"/>
      <c r="C387" s="275"/>
      <c r="D387" s="275"/>
      <c r="E387" s="275"/>
      <c r="F387" s="275"/>
      <c r="G387" s="275"/>
      <c r="H387" s="275"/>
      <c r="I387" s="276"/>
      <c r="J387" s="127"/>
      <c r="K387" s="127"/>
      <c r="L387" s="127"/>
      <c r="M387" s="112"/>
    </row>
    <row r="388" spans="2:14" ht="27.4" customHeight="1" x14ac:dyDescent="0.2">
      <c r="B388" s="325" t="s">
        <v>188</v>
      </c>
      <c r="C388" s="326"/>
      <c r="D388" s="326"/>
      <c r="E388" s="327"/>
      <c r="F388" s="180">
        <v>48008</v>
      </c>
      <c r="G388" s="325" t="s">
        <v>337</v>
      </c>
      <c r="H388" s="326"/>
      <c r="I388" s="327"/>
      <c r="J388" s="179">
        <v>2365.5</v>
      </c>
      <c r="K388" s="179">
        <v>1</v>
      </c>
      <c r="L388" s="179">
        <v>0</v>
      </c>
      <c r="M388" s="179">
        <f>L388/K388*100</f>
        <v>0</v>
      </c>
      <c r="N388" s="215"/>
    </row>
    <row r="389" spans="2:14" x14ac:dyDescent="0.2">
      <c r="B389" s="315"/>
      <c r="C389" s="318"/>
      <c r="D389" s="318"/>
      <c r="E389" s="319"/>
      <c r="F389" s="122">
        <v>42</v>
      </c>
      <c r="G389" s="322" t="s">
        <v>15</v>
      </c>
      <c r="H389" s="323"/>
      <c r="I389" s="324"/>
      <c r="J389" s="112">
        <f>+J390</f>
        <v>16000</v>
      </c>
      <c r="K389" s="112">
        <v>1</v>
      </c>
      <c r="L389" s="112">
        <v>0</v>
      </c>
      <c r="M389" s="112">
        <f>L389/K389*100</f>
        <v>0</v>
      </c>
    </row>
    <row r="390" spans="2:14" x14ac:dyDescent="0.2">
      <c r="B390" s="315"/>
      <c r="C390" s="318"/>
      <c r="D390" s="318"/>
      <c r="E390" s="319"/>
      <c r="F390" s="122">
        <v>422</v>
      </c>
      <c r="G390" s="322" t="s">
        <v>15</v>
      </c>
      <c r="H390" s="323"/>
      <c r="I390" s="324"/>
      <c r="J390" s="112">
        <f>+J391</f>
        <v>16000</v>
      </c>
      <c r="K390" s="112"/>
      <c r="L390" s="112">
        <v>0</v>
      </c>
      <c r="M390" s="112"/>
    </row>
    <row r="391" spans="2:14" ht="22.35" customHeight="1" x14ac:dyDescent="0.2">
      <c r="B391" s="315"/>
      <c r="C391" s="318"/>
      <c r="D391" s="318"/>
      <c r="E391" s="319"/>
      <c r="F391" s="128" t="s">
        <v>16</v>
      </c>
      <c r="G391" s="315" t="s">
        <v>17</v>
      </c>
      <c r="H391" s="318"/>
      <c r="I391" s="319"/>
      <c r="J391" s="113">
        <v>16000</v>
      </c>
      <c r="K391" s="114"/>
      <c r="L391" s="113">
        <v>0</v>
      </c>
      <c r="M391" s="113"/>
    </row>
    <row r="392" spans="2:14" ht="13.15" customHeight="1" x14ac:dyDescent="0.2">
      <c r="B392" s="274"/>
      <c r="C392" s="275"/>
      <c r="D392" s="275"/>
      <c r="E392" s="275"/>
      <c r="F392" s="275"/>
      <c r="G392" s="275"/>
      <c r="H392" s="275"/>
      <c r="I392" s="276"/>
      <c r="J392" s="127"/>
      <c r="K392" s="127"/>
      <c r="L392" s="127"/>
      <c r="M392" s="112"/>
    </row>
    <row r="393" spans="2:14" ht="27.4" customHeight="1" x14ac:dyDescent="0.2">
      <c r="B393" s="325" t="s">
        <v>188</v>
      </c>
      <c r="C393" s="326"/>
      <c r="D393" s="326"/>
      <c r="E393" s="327"/>
      <c r="F393" s="180">
        <v>62400</v>
      </c>
      <c r="G393" s="325" t="s">
        <v>262</v>
      </c>
      <c r="H393" s="326"/>
      <c r="I393" s="327"/>
      <c r="J393" s="179">
        <v>2365.5</v>
      </c>
      <c r="K393" s="179">
        <v>664</v>
      </c>
      <c r="L393" s="179">
        <v>0</v>
      </c>
      <c r="M393" s="179">
        <f>L393/K393*100</f>
        <v>0</v>
      </c>
      <c r="N393" s="215"/>
    </row>
    <row r="394" spans="2:14" x14ac:dyDescent="0.2">
      <c r="B394" s="315"/>
      <c r="C394" s="318"/>
      <c r="D394" s="318"/>
      <c r="E394" s="319"/>
      <c r="F394" s="122">
        <v>42</v>
      </c>
      <c r="G394" s="322" t="s">
        <v>15</v>
      </c>
      <c r="H394" s="323"/>
      <c r="I394" s="324"/>
      <c r="J394" s="112">
        <f>+J395</f>
        <v>16000</v>
      </c>
      <c r="K394" s="112">
        <v>664</v>
      </c>
      <c r="L394" s="112">
        <v>0</v>
      </c>
      <c r="M394" s="112">
        <f>L394/K394*100</f>
        <v>0</v>
      </c>
    </row>
    <row r="395" spans="2:14" x14ac:dyDescent="0.2">
      <c r="B395" s="315"/>
      <c r="C395" s="318"/>
      <c r="D395" s="318"/>
      <c r="E395" s="319"/>
      <c r="F395" s="122">
        <v>422</v>
      </c>
      <c r="G395" s="322" t="s">
        <v>15</v>
      </c>
      <c r="H395" s="323"/>
      <c r="I395" s="324"/>
      <c r="J395" s="112">
        <f>+J396</f>
        <v>16000</v>
      </c>
      <c r="K395" s="112"/>
      <c r="L395" s="112">
        <v>0</v>
      </c>
      <c r="M395" s="112"/>
    </row>
    <row r="396" spans="2:14" ht="22.35" customHeight="1" x14ac:dyDescent="0.2">
      <c r="B396" s="315"/>
      <c r="C396" s="318"/>
      <c r="D396" s="318"/>
      <c r="E396" s="319"/>
      <c r="F396" s="128" t="s">
        <v>16</v>
      </c>
      <c r="G396" s="315" t="s">
        <v>17</v>
      </c>
      <c r="H396" s="318"/>
      <c r="I396" s="319"/>
      <c r="J396" s="113">
        <v>16000</v>
      </c>
      <c r="K396" s="114"/>
      <c r="L396" s="113">
        <v>0</v>
      </c>
      <c r="M396" s="113"/>
    </row>
    <row r="397" spans="2:14" x14ac:dyDescent="0.2">
      <c r="B397" s="328" t="s">
        <v>203</v>
      </c>
      <c r="C397" s="329"/>
      <c r="D397" s="329"/>
      <c r="E397" s="329"/>
      <c r="F397" s="329"/>
      <c r="G397" s="329"/>
      <c r="H397" s="329"/>
      <c r="I397" s="330"/>
      <c r="J397" s="127">
        <f>+J395</f>
        <v>16000</v>
      </c>
      <c r="K397" s="127">
        <v>664</v>
      </c>
      <c r="L397" s="127">
        <f>+L395</f>
        <v>0</v>
      </c>
      <c r="M397" s="112">
        <f>L397/K397*100</f>
        <v>0</v>
      </c>
    </row>
    <row r="398" spans="2:14" x14ac:dyDescent="0.2">
      <c r="B398" s="274"/>
      <c r="C398" s="275"/>
      <c r="D398" s="275"/>
      <c r="E398" s="275"/>
      <c r="F398" s="275"/>
      <c r="G398" s="275"/>
      <c r="H398" s="275"/>
      <c r="I398" s="276"/>
      <c r="J398" s="127"/>
      <c r="K398" s="127"/>
      <c r="L398" s="127"/>
      <c r="M398" s="112"/>
    </row>
    <row r="399" spans="2:14" ht="27.4" customHeight="1" x14ac:dyDescent="0.2">
      <c r="B399" s="325" t="s">
        <v>188</v>
      </c>
      <c r="C399" s="326"/>
      <c r="D399" s="326"/>
      <c r="E399" s="327"/>
      <c r="F399" s="180">
        <v>55043</v>
      </c>
      <c r="G399" s="325" t="s">
        <v>242</v>
      </c>
      <c r="H399" s="326"/>
      <c r="I399" s="327"/>
      <c r="J399" s="179">
        <v>2365.5</v>
      </c>
      <c r="K399" s="179">
        <v>1990.84</v>
      </c>
      <c r="L399" s="179">
        <v>0</v>
      </c>
      <c r="M399" s="179">
        <f>L399/K399*100</f>
        <v>0</v>
      </c>
      <c r="N399" s="215"/>
    </row>
    <row r="400" spans="2:14" x14ac:dyDescent="0.2">
      <c r="B400" s="315"/>
      <c r="C400" s="318"/>
      <c r="D400" s="318"/>
      <c r="E400" s="319"/>
      <c r="F400" s="122">
        <v>42</v>
      </c>
      <c r="G400" s="322" t="s">
        <v>15</v>
      </c>
      <c r="H400" s="323"/>
      <c r="I400" s="324"/>
      <c r="J400" s="112">
        <f>+J401</f>
        <v>16000</v>
      </c>
      <c r="K400" s="112">
        <v>1990.84</v>
      </c>
      <c r="L400" s="112">
        <v>0</v>
      </c>
      <c r="M400" s="112">
        <f>L400/K400*100</f>
        <v>0</v>
      </c>
    </row>
    <row r="401" spans="2:15" x14ac:dyDescent="0.2">
      <c r="B401" s="315"/>
      <c r="C401" s="318"/>
      <c r="D401" s="318"/>
      <c r="E401" s="319"/>
      <c r="F401" s="122">
        <v>422</v>
      </c>
      <c r="G401" s="322" t="s">
        <v>15</v>
      </c>
      <c r="H401" s="323"/>
      <c r="I401" s="324"/>
      <c r="J401" s="112">
        <f>+J402</f>
        <v>16000</v>
      </c>
      <c r="K401" s="112"/>
      <c r="L401" s="112">
        <v>0</v>
      </c>
      <c r="M401" s="112"/>
    </row>
    <row r="402" spans="2:15" ht="22.35" customHeight="1" x14ac:dyDescent="0.2">
      <c r="B402" s="315"/>
      <c r="C402" s="318"/>
      <c r="D402" s="318"/>
      <c r="E402" s="319"/>
      <c r="F402" s="128" t="s">
        <v>16</v>
      </c>
      <c r="G402" s="315" t="s">
        <v>17</v>
      </c>
      <c r="H402" s="318"/>
      <c r="I402" s="319"/>
      <c r="J402" s="113">
        <v>16000</v>
      </c>
      <c r="K402" s="114"/>
      <c r="L402" s="113">
        <v>0</v>
      </c>
      <c r="M402" s="113"/>
    </row>
    <row r="403" spans="2:15" ht="22.35" customHeight="1" x14ac:dyDescent="0.2">
      <c r="B403" s="328" t="s">
        <v>203</v>
      </c>
      <c r="C403" s="329"/>
      <c r="D403" s="329"/>
      <c r="E403" s="329"/>
      <c r="F403" s="329"/>
      <c r="G403" s="329"/>
      <c r="H403" s="329"/>
      <c r="I403" s="330"/>
      <c r="J403" s="127">
        <f>+J400</f>
        <v>16000</v>
      </c>
      <c r="K403" s="127">
        <v>1990.84</v>
      </c>
      <c r="L403" s="127">
        <f>+L400</f>
        <v>0</v>
      </c>
      <c r="M403" s="112">
        <f>L403/K403*100</f>
        <v>0</v>
      </c>
    </row>
    <row r="404" spans="2:15" x14ac:dyDescent="0.2">
      <c r="B404" s="349"/>
      <c r="C404" s="350"/>
      <c r="D404" s="350"/>
      <c r="E404" s="350"/>
      <c r="F404" s="350"/>
      <c r="G404" s="350"/>
      <c r="H404" s="350"/>
      <c r="I404" s="351"/>
      <c r="J404" s="137"/>
      <c r="K404" s="137"/>
      <c r="L404" s="137"/>
      <c r="M404" s="112"/>
    </row>
    <row r="405" spans="2:15" x14ac:dyDescent="0.2">
      <c r="B405" s="334" t="s">
        <v>195</v>
      </c>
      <c r="C405" s="335"/>
      <c r="D405" s="335"/>
      <c r="E405" s="336"/>
      <c r="F405" s="150" t="s">
        <v>325</v>
      </c>
      <c r="G405" s="334" t="s">
        <v>326</v>
      </c>
      <c r="H405" s="335"/>
      <c r="I405" s="336"/>
      <c r="J405" s="151">
        <v>6250</v>
      </c>
      <c r="K405" s="151">
        <v>330</v>
      </c>
      <c r="L405" s="151">
        <v>330</v>
      </c>
      <c r="M405" s="151">
        <f>L405/K405*100</f>
        <v>100</v>
      </c>
      <c r="N405" s="215"/>
    </row>
    <row r="406" spans="2:15" ht="22.9" customHeight="1" x14ac:dyDescent="0.2">
      <c r="B406" s="325" t="s">
        <v>188</v>
      </c>
      <c r="C406" s="326"/>
      <c r="D406" s="326"/>
      <c r="E406" s="327"/>
      <c r="F406" s="180">
        <v>11001</v>
      </c>
      <c r="G406" s="325" t="s">
        <v>220</v>
      </c>
      <c r="H406" s="326"/>
      <c r="I406" s="327"/>
      <c r="J406" s="179">
        <v>3000</v>
      </c>
      <c r="K406" s="179">
        <v>330</v>
      </c>
      <c r="L406" s="179">
        <v>330</v>
      </c>
      <c r="M406" s="179">
        <f>L406/K406*100</f>
        <v>100</v>
      </c>
    </row>
    <row r="407" spans="2:15" ht="31.9" customHeight="1" x14ac:dyDescent="0.2">
      <c r="B407" s="315"/>
      <c r="C407" s="318"/>
      <c r="D407" s="318"/>
      <c r="E407" s="319"/>
      <c r="F407" s="122">
        <v>42</v>
      </c>
      <c r="G407" s="322" t="s">
        <v>327</v>
      </c>
      <c r="H407" s="323"/>
      <c r="I407" s="324"/>
      <c r="J407" s="219">
        <v>3000</v>
      </c>
      <c r="K407" s="219">
        <v>330</v>
      </c>
      <c r="L407" s="219">
        <v>330</v>
      </c>
      <c r="M407" s="219">
        <f>L407/K407*100</f>
        <v>100</v>
      </c>
    </row>
    <row r="408" spans="2:15" ht="31.9" customHeight="1" x14ac:dyDescent="0.2">
      <c r="B408" s="315"/>
      <c r="C408" s="318"/>
      <c r="D408" s="318"/>
      <c r="E408" s="319"/>
      <c r="F408" s="122">
        <v>424</v>
      </c>
      <c r="G408" s="322" t="s">
        <v>272</v>
      </c>
      <c r="H408" s="323"/>
      <c r="I408" s="324"/>
      <c r="J408" s="219">
        <v>3000</v>
      </c>
      <c r="K408" s="219"/>
      <c r="L408" s="219">
        <v>330</v>
      </c>
      <c r="M408" s="219"/>
    </row>
    <row r="409" spans="2:15" ht="16.899999999999999" customHeight="1" x14ac:dyDescent="0.2">
      <c r="B409" s="315"/>
      <c r="C409" s="318"/>
      <c r="D409" s="318"/>
      <c r="E409" s="319"/>
      <c r="F409" s="123">
        <v>4241</v>
      </c>
      <c r="G409" s="352" t="s">
        <v>44</v>
      </c>
      <c r="H409" s="353"/>
      <c r="I409" s="354"/>
      <c r="J409" s="220">
        <v>3000</v>
      </c>
      <c r="K409" s="221"/>
      <c r="L409" s="220">
        <v>330</v>
      </c>
      <c r="M409" s="222"/>
      <c r="N409" s="278"/>
      <c r="O409" s="277"/>
    </row>
    <row r="410" spans="2:15" ht="21" customHeight="1" x14ac:dyDescent="0.2">
      <c r="B410" s="328" t="s">
        <v>203</v>
      </c>
      <c r="C410" s="329"/>
      <c r="D410" s="329"/>
      <c r="E410" s="329"/>
      <c r="F410" s="329"/>
      <c r="G410" s="329"/>
      <c r="H410" s="329"/>
      <c r="I410" s="330"/>
      <c r="J410" s="127">
        <f>+J407</f>
        <v>3000</v>
      </c>
      <c r="K410" s="127">
        <v>330</v>
      </c>
      <c r="L410" s="127">
        <f>+L407</f>
        <v>330</v>
      </c>
      <c r="M410" s="112">
        <f>L410/K410*100</f>
        <v>100</v>
      </c>
      <c r="N410" s="279"/>
      <c r="O410" s="277"/>
    </row>
    <row r="411" spans="2:15" ht="12" customHeight="1" x14ac:dyDescent="0.2">
      <c r="B411" s="349"/>
      <c r="C411" s="350"/>
      <c r="D411" s="350"/>
      <c r="E411" s="350"/>
      <c r="F411" s="350"/>
      <c r="G411" s="350"/>
      <c r="H411" s="350"/>
      <c r="I411" s="351"/>
      <c r="J411" s="127"/>
      <c r="K411" s="127"/>
      <c r="L411" s="127"/>
      <c r="M411" s="112"/>
      <c r="N411" s="278"/>
      <c r="O411" s="277"/>
    </row>
    <row r="412" spans="2:15" ht="23.45" customHeight="1" x14ac:dyDescent="0.2">
      <c r="B412" s="342" t="s">
        <v>194</v>
      </c>
      <c r="C412" s="343"/>
      <c r="D412" s="343"/>
      <c r="E412" s="344"/>
      <c r="F412" s="121">
        <v>9213</v>
      </c>
      <c r="G412" s="342" t="s">
        <v>338</v>
      </c>
      <c r="H412" s="343"/>
      <c r="I412" s="344"/>
      <c r="J412" s="151">
        <v>0</v>
      </c>
      <c r="K412" s="228">
        <v>199.53</v>
      </c>
      <c r="L412" s="228">
        <v>199.53</v>
      </c>
      <c r="M412" s="228">
        <f>L412/K412*100</f>
        <v>100</v>
      </c>
      <c r="N412" s="215"/>
    </row>
    <row r="413" spans="2:15" x14ac:dyDescent="0.2">
      <c r="B413" s="334" t="s">
        <v>195</v>
      </c>
      <c r="C413" s="335"/>
      <c r="D413" s="335"/>
      <c r="E413" s="336"/>
      <c r="F413" s="150" t="s">
        <v>339</v>
      </c>
      <c r="G413" s="334" t="s">
        <v>340</v>
      </c>
      <c r="H413" s="335"/>
      <c r="I413" s="336"/>
      <c r="J413" s="151">
        <v>6250</v>
      </c>
      <c r="K413" s="151">
        <v>199.53</v>
      </c>
      <c r="L413" s="151">
        <v>199.53</v>
      </c>
      <c r="M413" s="151">
        <f>L413/K413*100</f>
        <v>100</v>
      </c>
    </row>
    <row r="414" spans="2:15" ht="26.45" customHeight="1" x14ac:dyDescent="0.2">
      <c r="B414" s="325" t="s">
        <v>188</v>
      </c>
      <c r="C414" s="326"/>
      <c r="D414" s="326"/>
      <c r="E414" s="327"/>
      <c r="F414" s="180">
        <v>51700</v>
      </c>
      <c r="G414" s="325" t="s">
        <v>341</v>
      </c>
      <c r="H414" s="326"/>
      <c r="I414" s="327"/>
      <c r="J414" s="179">
        <v>3000</v>
      </c>
      <c r="K414" s="179">
        <v>199.53</v>
      </c>
      <c r="L414" s="179">
        <v>199.53</v>
      </c>
      <c r="M414" s="179">
        <f>L414/K414*100</f>
        <v>100</v>
      </c>
    </row>
    <row r="415" spans="2:15" ht="18" customHeight="1" x14ac:dyDescent="0.2">
      <c r="B415" s="315"/>
      <c r="C415" s="318"/>
      <c r="D415" s="318"/>
      <c r="E415" s="319"/>
      <c r="F415" s="122">
        <v>32</v>
      </c>
      <c r="G415" s="322" t="s">
        <v>299</v>
      </c>
      <c r="H415" s="323"/>
      <c r="I415" s="324"/>
      <c r="J415" s="219">
        <v>3000</v>
      </c>
      <c r="K415" s="219">
        <v>194.85</v>
      </c>
      <c r="L415" s="219">
        <v>194.85</v>
      </c>
      <c r="M415" s="219">
        <f>L415/K415*100</f>
        <v>100</v>
      </c>
    </row>
    <row r="416" spans="2:15" ht="25.15" customHeight="1" x14ac:dyDescent="0.2">
      <c r="B416" s="315"/>
      <c r="C416" s="318"/>
      <c r="D416" s="318"/>
      <c r="E416" s="319"/>
      <c r="F416" s="122">
        <v>321</v>
      </c>
      <c r="G416" s="322" t="s">
        <v>2</v>
      </c>
      <c r="H416" s="323"/>
      <c r="I416" s="324"/>
      <c r="J416" s="219">
        <v>3000</v>
      </c>
      <c r="K416" s="219"/>
      <c r="L416" s="219">
        <f>+L417+L418</f>
        <v>194.85</v>
      </c>
      <c r="M416" s="219"/>
    </row>
    <row r="417" spans="2:14" ht="19.149999999999999" customHeight="1" x14ac:dyDescent="0.2">
      <c r="B417" s="235"/>
      <c r="C417" s="236"/>
      <c r="D417" s="236"/>
      <c r="E417" s="237"/>
      <c r="F417" s="123">
        <v>3211</v>
      </c>
      <c r="G417" s="315" t="s">
        <v>5</v>
      </c>
      <c r="H417" s="316"/>
      <c r="I417" s="317"/>
      <c r="J417" s="219"/>
      <c r="K417" s="219"/>
      <c r="L417" s="222">
        <v>94.85</v>
      </c>
      <c r="M417" s="219"/>
    </row>
    <row r="418" spans="2:14" ht="23.45" customHeight="1" x14ac:dyDescent="0.2">
      <c r="B418" s="315"/>
      <c r="C418" s="318"/>
      <c r="D418" s="318"/>
      <c r="E418" s="319"/>
      <c r="F418" s="136">
        <v>3213</v>
      </c>
      <c r="G418" s="337" t="s">
        <v>25</v>
      </c>
      <c r="H418" s="338"/>
      <c r="I418" s="339"/>
      <c r="J418" s="220">
        <v>3000</v>
      </c>
      <c r="K418" s="221"/>
      <c r="L418" s="220">
        <v>100</v>
      </c>
      <c r="M418" s="222"/>
    </row>
    <row r="419" spans="2:14" ht="18.600000000000001" customHeight="1" x14ac:dyDescent="0.2">
      <c r="B419" s="235"/>
      <c r="C419" s="236"/>
      <c r="D419" s="236"/>
      <c r="E419" s="236"/>
      <c r="F419" s="245">
        <v>34</v>
      </c>
      <c r="G419" s="345" t="s">
        <v>300</v>
      </c>
      <c r="H419" s="346"/>
      <c r="I419" s="346"/>
      <c r="J419" s="244"/>
      <c r="K419" s="246">
        <v>4.68</v>
      </c>
      <c r="L419" s="272">
        <v>4.68</v>
      </c>
      <c r="M419" s="222"/>
    </row>
    <row r="420" spans="2:14" ht="23.45" customHeight="1" x14ac:dyDescent="0.2">
      <c r="B420" s="235"/>
      <c r="C420" s="236"/>
      <c r="D420" s="236"/>
      <c r="E420" s="236"/>
      <c r="F420" s="135">
        <v>34</v>
      </c>
      <c r="G420" s="347" t="s">
        <v>300</v>
      </c>
      <c r="H420" s="348"/>
      <c r="I420" s="348"/>
      <c r="J420" s="244"/>
      <c r="K420" s="221"/>
      <c r="L420" s="220">
        <v>4.68</v>
      </c>
      <c r="M420" s="222"/>
    </row>
    <row r="421" spans="2:14" ht="23.45" customHeight="1" x14ac:dyDescent="0.2">
      <c r="B421" s="328" t="s">
        <v>203</v>
      </c>
      <c r="C421" s="329"/>
      <c r="D421" s="329"/>
      <c r="E421" s="329"/>
      <c r="F421" s="340"/>
      <c r="G421" s="340"/>
      <c r="H421" s="340"/>
      <c r="I421" s="341"/>
      <c r="J421" s="127">
        <f>+J416</f>
        <v>3000</v>
      </c>
      <c r="K421" s="127">
        <v>199.53</v>
      </c>
      <c r="L421" s="127">
        <f>+L419+L416</f>
        <v>199.53</v>
      </c>
      <c r="M421" s="112">
        <f>L421/K421*100</f>
        <v>100</v>
      </c>
    </row>
    <row r="422" spans="2:14" ht="12" customHeight="1" x14ac:dyDescent="0.2">
      <c r="B422" s="165"/>
      <c r="C422" s="166"/>
      <c r="D422" s="166"/>
      <c r="E422" s="166"/>
      <c r="F422" s="166"/>
      <c r="G422" s="166"/>
      <c r="H422" s="166"/>
      <c r="I422" s="167"/>
      <c r="J422" s="130"/>
      <c r="K422" s="129"/>
      <c r="L422" s="130"/>
      <c r="M422" s="131"/>
    </row>
    <row r="423" spans="2:14" ht="31.9" customHeight="1" x14ac:dyDescent="0.2">
      <c r="B423" s="365" t="s">
        <v>162</v>
      </c>
      <c r="C423" s="366"/>
      <c r="D423" s="366"/>
      <c r="E423" s="366"/>
      <c r="F423" s="366"/>
      <c r="G423" s="366"/>
      <c r="H423" s="366"/>
      <c r="I423" s="367"/>
      <c r="J423" s="189" t="e">
        <f>+J21+J52+J78+J99+J123+J135+J142+J155+J215+J226+J265+J289+J317+J331+J346++J371</f>
        <v>#REF!</v>
      </c>
      <c r="K423" s="144">
        <f>K21+K91+K338+K346+K374+K412</f>
        <v>1170555.0000000002</v>
      </c>
      <c r="L423" s="189">
        <f>L21+L91+L338+L346+L360+L374+L412</f>
        <v>552549.31999999995</v>
      </c>
      <c r="M423" s="224">
        <f>L423/K423*100</f>
        <v>47.204045944017999</v>
      </c>
      <c r="N423" s="223"/>
    </row>
    <row r="424" spans="2:14" ht="23.45" customHeight="1" x14ac:dyDescent="0.2">
      <c r="B424" s="145"/>
      <c r="C424" s="146"/>
      <c r="D424" s="146"/>
      <c r="E424" s="146"/>
      <c r="F424" s="146"/>
      <c r="G424" s="146"/>
      <c r="H424" s="146"/>
      <c r="I424" s="146"/>
      <c r="J424" s="147"/>
      <c r="K424" s="147"/>
      <c r="L424" s="177"/>
      <c r="M424" s="185"/>
    </row>
    <row r="425" spans="2:14" ht="14.1" customHeight="1" x14ac:dyDescent="0.2">
      <c r="B425" s="291" t="s">
        <v>378</v>
      </c>
      <c r="C425" s="291"/>
      <c r="D425" s="291"/>
      <c r="E425" s="291"/>
      <c r="F425" s="291"/>
      <c r="G425" s="291"/>
      <c r="H425" s="291"/>
      <c r="L425" s="247"/>
    </row>
    <row r="426" spans="2:14" ht="14.1" customHeight="1" x14ac:dyDescent="0.2">
      <c r="B426" s="398" t="s">
        <v>379</v>
      </c>
      <c r="C426" s="398"/>
      <c r="D426" s="398"/>
      <c r="E426" s="398"/>
      <c r="F426" s="398"/>
      <c r="G426" s="398"/>
      <c r="H426" s="148"/>
      <c r="K426" s="148"/>
      <c r="L426" s="247"/>
    </row>
    <row r="427" spans="2:14" ht="14.1" customHeight="1" x14ac:dyDescent="0.2">
      <c r="B427" s="399" t="s">
        <v>380</v>
      </c>
      <c r="C427" s="399"/>
      <c r="D427" s="399"/>
      <c r="E427" s="399"/>
      <c r="F427" s="399"/>
      <c r="G427" s="399"/>
      <c r="H427" s="399"/>
    </row>
    <row r="430" spans="2:14" x14ac:dyDescent="0.2">
      <c r="K430" s="400" t="s">
        <v>277</v>
      </c>
      <c r="L430" s="400"/>
      <c r="M430" s="400"/>
    </row>
    <row r="431" spans="2:14" x14ac:dyDescent="0.2">
      <c r="K431" s="148" t="s">
        <v>276</v>
      </c>
      <c r="L431" s="148"/>
      <c r="M431" s="148"/>
    </row>
  </sheetData>
  <mergeCells count="664">
    <mergeCell ref="B426:G426"/>
    <mergeCell ref="B427:H427"/>
    <mergeCell ref="K430:M430"/>
    <mergeCell ref="F15:I15"/>
    <mergeCell ref="F16:I16"/>
    <mergeCell ref="F17:I17"/>
    <mergeCell ref="F18:I18"/>
    <mergeCell ref="F19:I19"/>
    <mergeCell ref="F20:I20"/>
    <mergeCell ref="B219:E219"/>
    <mergeCell ref="B10:I10"/>
    <mergeCell ref="B11:I11"/>
    <mergeCell ref="B12:E12"/>
    <mergeCell ref="F12:I12"/>
    <mergeCell ref="B13:I13"/>
    <mergeCell ref="B14:E14"/>
    <mergeCell ref="F14:I14"/>
    <mergeCell ref="G219:I219"/>
    <mergeCell ref="G115:I115"/>
    <mergeCell ref="G178:I178"/>
    <mergeCell ref="B116:I116"/>
    <mergeCell ref="G109:I109"/>
    <mergeCell ref="G110:I110"/>
    <mergeCell ref="B113:E113"/>
    <mergeCell ref="G113:I113"/>
    <mergeCell ref="G118:I118"/>
    <mergeCell ref="B120:E120"/>
    <mergeCell ref="G270:I270"/>
    <mergeCell ref="B132:E132"/>
    <mergeCell ref="B206:E206"/>
    <mergeCell ref="G206:I206"/>
    <mergeCell ref="G132:I132"/>
    <mergeCell ref="G202:I202"/>
    <mergeCell ref="B240:E240"/>
    <mergeCell ref="G261:I261"/>
    <mergeCell ref="B261:E261"/>
    <mergeCell ref="B133:I133"/>
    <mergeCell ref="B3:L6"/>
    <mergeCell ref="G127:I127"/>
    <mergeCell ref="B128:E128"/>
    <mergeCell ref="G128:I128"/>
    <mergeCell ref="G129:I129"/>
    <mergeCell ref="G101:I101"/>
    <mergeCell ref="G104:I104"/>
    <mergeCell ref="B21:E21"/>
    <mergeCell ref="B23:E23"/>
    <mergeCell ref="G23:I23"/>
    <mergeCell ref="C107:E107"/>
    <mergeCell ref="G240:I240"/>
    <mergeCell ref="G121:I121"/>
    <mergeCell ref="G111:I111"/>
    <mergeCell ref="G112:I112"/>
    <mergeCell ref="G107:I107"/>
    <mergeCell ref="B108:E108"/>
    <mergeCell ref="G108:I108"/>
    <mergeCell ref="B117:I117"/>
    <mergeCell ref="B118:E118"/>
    <mergeCell ref="B25:E25"/>
    <mergeCell ref="G25:I25"/>
    <mergeCell ref="G24:I24"/>
    <mergeCell ref="B26:E26"/>
    <mergeCell ref="G26:I26"/>
    <mergeCell ref="B27:E27"/>
    <mergeCell ref="G27:I27"/>
    <mergeCell ref="B28:E28"/>
    <mergeCell ref="G28:I28"/>
    <mergeCell ref="B29:E29"/>
    <mergeCell ref="G29:I29"/>
    <mergeCell ref="B31:E31"/>
    <mergeCell ref="G31:I31"/>
    <mergeCell ref="G38:I38"/>
    <mergeCell ref="G40:I40"/>
    <mergeCell ref="G30:I30"/>
    <mergeCell ref="G39:I39"/>
    <mergeCell ref="C41:E41"/>
    <mergeCell ref="G41:I41"/>
    <mergeCell ref="G33:I33"/>
    <mergeCell ref="G34:I34"/>
    <mergeCell ref="G32:I32"/>
    <mergeCell ref="G35:I35"/>
    <mergeCell ref="B50:I50"/>
    <mergeCell ref="B52:E52"/>
    <mergeCell ref="G52:I52"/>
    <mergeCell ref="G42:I42"/>
    <mergeCell ref="G43:I43"/>
    <mergeCell ref="G45:I45"/>
    <mergeCell ref="G44:I44"/>
    <mergeCell ref="B46:E46"/>
    <mergeCell ref="G46:I46"/>
    <mergeCell ref="G47:I47"/>
    <mergeCell ref="B53:E53"/>
    <mergeCell ref="G53:I53"/>
    <mergeCell ref="B55:E55"/>
    <mergeCell ref="G55:I55"/>
    <mergeCell ref="B56:E56"/>
    <mergeCell ref="G56:I56"/>
    <mergeCell ref="G54:I54"/>
    <mergeCell ref="B57:E57"/>
    <mergeCell ref="G57:I57"/>
    <mergeCell ref="B58:E58"/>
    <mergeCell ref="G58:I58"/>
    <mergeCell ref="B59:E59"/>
    <mergeCell ref="G59:I59"/>
    <mergeCell ref="B60:E60"/>
    <mergeCell ref="G60:I60"/>
    <mergeCell ref="B62:E62"/>
    <mergeCell ref="G62:I62"/>
    <mergeCell ref="B63:E63"/>
    <mergeCell ref="G63:I63"/>
    <mergeCell ref="G61:I61"/>
    <mergeCell ref="B64:E64"/>
    <mergeCell ref="G64:I64"/>
    <mergeCell ref="B65:E65"/>
    <mergeCell ref="G65:I65"/>
    <mergeCell ref="B66:E66"/>
    <mergeCell ref="G66:I66"/>
    <mergeCell ref="B67:E67"/>
    <mergeCell ref="G67:I67"/>
    <mergeCell ref="B68:E68"/>
    <mergeCell ref="G68:I68"/>
    <mergeCell ref="B69:E69"/>
    <mergeCell ref="G69:I69"/>
    <mergeCell ref="B70:E70"/>
    <mergeCell ref="G70:I70"/>
    <mergeCell ref="C71:E71"/>
    <mergeCell ref="G71:I71"/>
    <mergeCell ref="B72:E72"/>
    <mergeCell ref="G72:I72"/>
    <mergeCell ref="B74:E74"/>
    <mergeCell ref="G74:I74"/>
    <mergeCell ref="B75:E75"/>
    <mergeCell ref="G75:I75"/>
    <mergeCell ref="B76:I76"/>
    <mergeCell ref="B77:I77"/>
    <mergeCell ref="G83:I83"/>
    <mergeCell ref="B84:E84"/>
    <mergeCell ref="G84:I84"/>
    <mergeCell ref="B78:E78"/>
    <mergeCell ref="G78:I78"/>
    <mergeCell ref="B79:E79"/>
    <mergeCell ref="G79:I79"/>
    <mergeCell ref="B81:E81"/>
    <mergeCell ref="G81:I81"/>
    <mergeCell ref="G94:I94"/>
    <mergeCell ref="B95:E95"/>
    <mergeCell ref="G95:I95"/>
    <mergeCell ref="B85:E85"/>
    <mergeCell ref="G85:I85"/>
    <mergeCell ref="B86:E86"/>
    <mergeCell ref="G86:I86"/>
    <mergeCell ref="B87:E87"/>
    <mergeCell ref="G87:I87"/>
    <mergeCell ref="B99:E99"/>
    <mergeCell ref="G99:I99"/>
    <mergeCell ref="B100:E100"/>
    <mergeCell ref="G100:I100"/>
    <mergeCell ref="B114:E114"/>
    <mergeCell ref="G114:I114"/>
    <mergeCell ref="G106:I106"/>
    <mergeCell ref="G105:I105"/>
    <mergeCell ref="G102:I102"/>
    <mergeCell ref="G103:I103"/>
    <mergeCell ref="G120:I120"/>
    <mergeCell ref="B119:E119"/>
    <mergeCell ref="G119:I119"/>
    <mergeCell ref="B136:E136"/>
    <mergeCell ref="G136:I136"/>
    <mergeCell ref="B134:I134"/>
    <mergeCell ref="B135:E135"/>
    <mergeCell ref="G135:I135"/>
    <mergeCell ref="C126:E126"/>
    <mergeCell ref="G131:I131"/>
    <mergeCell ref="G138:I138"/>
    <mergeCell ref="G146:I146"/>
    <mergeCell ref="B147:I147"/>
    <mergeCell ref="B154:I154"/>
    <mergeCell ref="B158:E158"/>
    <mergeCell ref="G158:I158"/>
    <mergeCell ref="G145:I145"/>
    <mergeCell ref="B139:E139"/>
    <mergeCell ref="G139:I139"/>
    <mergeCell ref="B155:E155"/>
    <mergeCell ref="B159:E159"/>
    <mergeCell ref="G159:I159"/>
    <mergeCell ref="G150:I150"/>
    <mergeCell ref="G151:I151"/>
    <mergeCell ref="B152:E152"/>
    <mergeCell ref="G152:I152"/>
    <mergeCell ref="B157:E157"/>
    <mergeCell ref="G157:I157"/>
    <mergeCell ref="G155:I155"/>
    <mergeCell ref="B156:E156"/>
    <mergeCell ref="B160:E160"/>
    <mergeCell ref="G160:I160"/>
    <mergeCell ref="B161:E161"/>
    <mergeCell ref="G161:I161"/>
    <mergeCell ref="B162:E162"/>
    <mergeCell ref="G162:I162"/>
    <mergeCell ref="B163:E163"/>
    <mergeCell ref="G163:I163"/>
    <mergeCell ref="B165:E165"/>
    <mergeCell ref="G165:I165"/>
    <mergeCell ref="B164:E164"/>
    <mergeCell ref="G164:I164"/>
    <mergeCell ref="B166:E166"/>
    <mergeCell ref="G166:I166"/>
    <mergeCell ref="B167:E167"/>
    <mergeCell ref="G167:I167"/>
    <mergeCell ref="B168:E168"/>
    <mergeCell ref="G168:I168"/>
    <mergeCell ref="B169:E169"/>
    <mergeCell ref="G169:I169"/>
    <mergeCell ref="B171:E171"/>
    <mergeCell ref="G171:I171"/>
    <mergeCell ref="C172:E172"/>
    <mergeCell ref="G172:I172"/>
    <mergeCell ref="G170:I170"/>
    <mergeCell ref="B173:E173"/>
    <mergeCell ref="G173:I173"/>
    <mergeCell ref="B174:E174"/>
    <mergeCell ref="G174:I174"/>
    <mergeCell ref="B182:E182"/>
    <mergeCell ref="G182:I182"/>
    <mergeCell ref="G181:I181"/>
    <mergeCell ref="G175:I175"/>
    <mergeCell ref="B176:E176"/>
    <mergeCell ref="G176:I176"/>
    <mergeCell ref="G191:I191"/>
    <mergeCell ref="B198:I198"/>
    <mergeCell ref="B191:E191"/>
    <mergeCell ref="G179:I179"/>
    <mergeCell ref="G195:I195"/>
    <mergeCell ref="G190:I190"/>
    <mergeCell ref="G188:I188"/>
    <mergeCell ref="B187:E187"/>
    <mergeCell ref="G187:I187"/>
    <mergeCell ref="B185:E185"/>
    <mergeCell ref="B177:E177"/>
    <mergeCell ref="G177:I177"/>
    <mergeCell ref="B180:E180"/>
    <mergeCell ref="G180:I180"/>
    <mergeCell ref="B184:E184"/>
    <mergeCell ref="G184:I184"/>
    <mergeCell ref="G185:I185"/>
    <mergeCell ref="B186:E186"/>
    <mergeCell ref="G186:I186"/>
    <mergeCell ref="G216:I216"/>
    <mergeCell ref="G218:I218"/>
    <mergeCell ref="G215:I215"/>
    <mergeCell ref="B208:E208"/>
    <mergeCell ref="G208:I208"/>
    <mergeCell ref="G203:I203"/>
    <mergeCell ref="G207:I207"/>
    <mergeCell ref="B239:E239"/>
    <mergeCell ref="G239:I239"/>
    <mergeCell ref="G220:I220"/>
    <mergeCell ref="B222:E222"/>
    <mergeCell ref="G222:I222"/>
    <mergeCell ref="B234:E234"/>
    <mergeCell ref="G234:I234"/>
    <mergeCell ref="B236:I236"/>
    <mergeCell ref="G221:I221"/>
    <mergeCell ref="G232:I232"/>
    <mergeCell ref="B241:E241"/>
    <mergeCell ref="G241:I241"/>
    <mergeCell ref="B242:E242"/>
    <mergeCell ref="G242:I242"/>
    <mergeCell ref="B243:E243"/>
    <mergeCell ref="G243:I243"/>
    <mergeCell ref="B225:E225"/>
    <mergeCell ref="G225:I225"/>
    <mergeCell ref="B244:E244"/>
    <mergeCell ref="G244:I244"/>
    <mergeCell ref="B246:E246"/>
    <mergeCell ref="G246:I246"/>
    <mergeCell ref="B238:E238"/>
    <mergeCell ref="G238:I238"/>
    <mergeCell ref="B228:E228"/>
    <mergeCell ref="G228:I228"/>
    <mergeCell ref="B248:E248"/>
    <mergeCell ref="G248:I248"/>
    <mergeCell ref="B245:E245"/>
    <mergeCell ref="G245:I245"/>
    <mergeCell ref="B249:E249"/>
    <mergeCell ref="G249:I249"/>
    <mergeCell ref="G247:I247"/>
    <mergeCell ref="B250:E250"/>
    <mergeCell ref="G250:I250"/>
    <mergeCell ref="B251:E251"/>
    <mergeCell ref="G251:I251"/>
    <mergeCell ref="B253:E253"/>
    <mergeCell ref="G253:I253"/>
    <mergeCell ref="G252:I252"/>
    <mergeCell ref="B254:E254"/>
    <mergeCell ref="G254:I254"/>
    <mergeCell ref="B255:E255"/>
    <mergeCell ref="G255:I255"/>
    <mergeCell ref="B256:E256"/>
    <mergeCell ref="G256:I256"/>
    <mergeCell ref="B259:E259"/>
    <mergeCell ref="G259:I259"/>
    <mergeCell ref="G257:I257"/>
    <mergeCell ref="B260:E260"/>
    <mergeCell ref="G260:I260"/>
    <mergeCell ref="G258:I258"/>
    <mergeCell ref="G269:I269"/>
    <mergeCell ref="B267:E267"/>
    <mergeCell ref="G267:I267"/>
    <mergeCell ref="B262:E262"/>
    <mergeCell ref="G262:I262"/>
    <mergeCell ref="B263:I263"/>
    <mergeCell ref="B264:I264"/>
    <mergeCell ref="B265:E265"/>
    <mergeCell ref="G265:I265"/>
    <mergeCell ref="B272:E272"/>
    <mergeCell ref="G272:I272"/>
    <mergeCell ref="B273:E273"/>
    <mergeCell ref="G273:I273"/>
    <mergeCell ref="G271:I271"/>
    <mergeCell ref="B266:E266"/>
    <mergeCell ref="G266:I266"/>
    <mergeCell ref="B268:E268"/>
    <mergeCell ref="G268:I268"/>
    <mergeCell ref="B269:E269"/>
    <mergeCell ref="B275:E275"/>
    <mergeCell ref="G275:I275"/>
    <mergeCell ref="B276:E276"/>
    <mergeCell ref="G276:I276"/>
    <mergeCell ref="B277:E277"/>
    <mergeCell ref="G277:I277"/>
    <mergeCell ref="B278:E278"/>
    <mergeCell ref="G278:I278"/>
    <mergeCell ref="B279:E279"/>
    <mergeCell ref="G279:I279"/>
    <mergeCell ref="B280:E280"/>
    <mergeCell ref="G280:I280"/>
    <mergeCell ref="B281:E281"/>
    <mergeCell ref="G281:I281"/>
    <mergeCell ref="B338:E338"/>
    <mergeCell ref="G338:I338"/>
    <mergeCell ref="B308:E308"/>
    <mergeCell ref="G308:I308"/>
    <mergeCell ref="B283:E283"/>
    <mergeCell ref="B297:E297"/>
    <mergeCell ref="G283:I283"/>
    <mergeCell ref="B284:E284"/>
    <mergeCell ref="B285:E285"/>
    <mergeCell ref="G285:I285"/>
    <mergeCell ref="B294:E294"/>
    <mergeCell ref="G294:I294"/>
    <mergeCell ref="B287:I287"/>
    <mergeCell ref="B288:I288"/>
    <mergeCell ref="B290:E290"/>
    <mergeCell ref="G291:I291"/>
    <mergeCell ref="B299:E299"/>
    <mergeCell ref="G299:I299"/>
    <mergeCell ref="B300:E300"/>
    <mergeCell ref="G300:I300"/>
    <mergeCell ref="G305:I305"/>
    <mergeCell ref="G310:I310"/>
    <mergeCell ref="B306:E306"/>
    <mergeCell ref="B302:E302"/>
    <mergeCell ref="G302:I302"/>
    <mergeCell ref="B303:E303"/>
    <mergeCell ref="G303:I303"/>
    <mergeCell ref="B304:E304"/>
    <mergeCell ref="G304:I304"/>
    <mergeCell ref="G309:I309"/>
    <mergeCell ref="B323:E323"/>
    <mergeCell ref="G323:I323"/>
    <mergeCell ref="G313:I313"/>
    <mergeCell ref="B311:E311"/>
    <mergeCell ref="G311:I311"/>
    <mergeCell ref="B312:E312"/>
    <mergeCell ref="G306:I306"/>
    <mergeCell ref="B307:E307"/>
    <mergeCell ref="G307:I307"/>
    <mergeCell ref="G312:I312"/>
    <mergeCell ref="B317:E317"/>
    <mergeCell ref="G317:I317"/>
    <mergeCell ref="B410:I410"/>
    <mergeCell ref="B309:E309"/>
    <mergeCell ref="B314:E314"/>
    <mergeCell ref="G314:I314"/>
    <mergeCell ref="B310:E310"/>
    <mergeCell ref="B315:I315"/>
    <mergeCell ref="B316:I316"/>
    <mergeCell ref="B318:E318"/>
    <mergeCell ref="G318:I318"/>
    <mergeCell ref="B320:E320"/>
    <mergeCell ref="G320:I320"/>
    <mergeCell ref="G321:I321"/>
    <mergeCell ref="G322:I322"/>
    <mergeCell ref="B319:E319"/>
    <mergeCell ref="G319:I319"/>
    <mergeCell ref="B324:E324"/>
    <mergeCell ref="G324:I324"/>
    <mergeCell ref="B325:E325"/>
    <mergeCell ref="G325:I325"/>
    <mergeCell ref="B326:E326"/>
    <mergeCell ref="G326:I326"/>
    <mergeCell ref="B327:E327"/>
    <mergeCell ref="G327:I327"/>
    <mergeCell ref="B328:E328"/>
    <mergeCell ref="G328:I328"/>
    <mergeCell ref="B329:I329"/>
    <mergeCell ref="B333:E333"/>
    <mergeCell ref="G333:I333"/>
    <mergeCell ref="B330:I330"/>
    <mergeCell ref="B331:E331"/>
    <mergeCell ref="G331:I331"/>
    <mergeCell ref="B332:E332"/>
    <mergeCell ref="G332:I332"/>
    <mergeCell ref="G341:I341"/>
    <mergeCell ref="B345:I345"/>
    <mergeCell ref="G343:I343"/>
    <mergeCell ref="B334:E334"/>
    <mergeCell ref="G334:I334"/>
    <mergeCell ref="B346:E346"/>
    <mergeCell ref="G346:I346"/>
    <mergeCell ref="B335:E335"/>
    <mergeCell ref="G335:I335"/>
    <mergeCell ref="B344:I344"/>
    <mergeCell ref="B353:I353"/>
    <mergeCell ref="G357:I357"/>
    <mergeCell ref="B354:E354"/>
    <mergeCell ref="G348:I348"/>
    <mergeCell ref="G347:I347"/>
    <mergeCell ref="B336:I336"/>
    <mergeCell ref="B337:I337"/>
    <mergeCell ref="B340:E340"/>
    <mergeCell ref="G340:I340"/>
    <mergeCell ref="B341:E341"/>
    <mergeCell ref="B423:I423"/>
    <mergeCell ref="B386:I386"/>
    <mergeCell ref="B396:E396"/>
    <mergeCell ref="G396:I396"/>
    <mergeCell ref="B397:I397"/>
    <mergeCell ref="B395:E395"/>
    <mergeCell ref="G395:I395"/>
    <mergeCell ref="B393:E393"/>
    <mergeCell ref="G393:I393"/>
    <mergeCell ref="B400:E400"/>
    <mergeCell ref="G48:I48"/>
    <mergeCell ref="B49:E49"/>
    <mergeCell ref="G49:I49"/>
    <mergeCell ref="B183:E183"/>
    <mergeCell ref="G183:I183"/>
    <mergeCell ref="B175:E175"/>
    <mergeCell ref="G88:I88"/>
    <mergeCell ref="B89:I89"/>
    <mergeCell ref="B90:I90"/>
    <mergeCell ref="B97:I97"/>
    <mergeCell ref="G73:I73"/>
    <mergeCell ref="G80:I80"/>
    <mergeCell ref="B91:E91"/>
    <mergeCell ref="G91:I91"/>
    <mergeCell ref="B93:E93"/>
    <mergeCell ref="G93:I93"/>
    <mergeCell ref="B88:E88"/>
    <mergeCell ref="B82:E82"/>
    <mergeCell ref="G82:I82"/>
    <mergeCell ref="B83:E83"/>
    <mergeCell ref="B124:E124"/>
    <mergeCell ref="G124:I124"/>
    <mergeCell ref="B96:E96"/>
    <mergeCell ref="G96:I96"/>
    <mergeCell ref="B125:E125"/>
    <mergeCell ref="G125:I125"/>
    <mergeCell ref="B123:E123"/>
    <mergeCell ref="G123:I123"/>
    <mergeCell ref="B122:I122"/>
    <mergeCell ref="B121:E121"/>
    <mergeCell ref="G137:I137"/>
    <mergeCell ref="G144:I144"/>
    <mergeCell ref="B130:E130"/>
    <mergeCell ref="G130:I130"/>
    <mergeCell ref="G126:I126"/>
    <mergeCell ref="B127:E127"/>
    <mergeCell ref="B140:I140"/>
    <mergeCell ref="B141:I141"/>
    <mergeCell ref="B142:E142"/>
    <mergeCell ref="G142:I142"/>
    <mergeCell ref="B143:E143"/>
    <mergeCell ref="G143:I143"/>
    <mergeCell ref="B146:E146"/>
    <mergeCell ref="G156:I156"/>
    <mergeCell ref="B149:E149"/>
    <mergeCell ref="G149:I149"/>
    <mergeCell ref="B153:I153"/>
    <mergeCell ref="B194:E194"/>
    <mergeCell ref="G194:I194"/>
    <mergeCell ref="G211:I211"/>
    <mergeCell ref="G210:I210"/>
    <mergeCell ref="B200:E200"/>
    <mergeCell ref="G205:I205"/>
    <mergeCell ref="B211:E211"/>
    <mergeCell ref="G214:I214"/>
    <mergeCell ref="B289:E289"/>
    <mergeCell ref="B286:E286"/>
    <mergeCell ref="G286:I286"/>
    <mergeCell ref="G229:I229"/>
    <mergeCell ref="C231:E231"/>
    <mergeCell ref="G231:I231"/>
    <mergeCell ref="B232:E232"/>
    <mergeCell ref="B226:I226"/>
    <mergeCell ref="G284:I284"/>
    <mergeCell ref="B233:E233"/>
    <mergeCell ref="G233:I233"/>
    <mergeCell ref="C230:E230"/>
    <mergeCell ref="G230:I230"/>
    <mergeCell ref="B298:E298"/>
    <mergeCell ref="G298:I298"/>
    <mergeCell ref="B292:E292"/>
    <mergeCell ref="G292:I292"/>
    <mergeCell ref="B293:E293"/>
    <mergeCell ref="B295:E295"/>
    <mergeCell ref="G356:I356"/>
    <mergeCell ref="B349:E349"/>
    <mergeCell ref="G349:I349"/>
    <mergeCell ref="B342:E342"/>
    <mergeCell ref="G342:I342"/>
    <mergeCell ref="B343:E343"/>
    <mergeCell ref="B350:E350"/>
    <mergeCell ref="G350:I350"/>
    <mergeCell ref="B351:E351"/>
    <mergeCell ref="G351:I351"/>
    <mergeCell ref="B348:E348"/>
    <mergeCell ref="G369:I369"/>
    <mergeCell ref="B369:E369"/>
    <mergeCell ref="G368:I368"/>
    <mergeCell ref="B368:E368"/>
    <mergeCell ref="B356:E356"/>
    <mergeCell ref="B362:E362"/>
    <mergeCell ref="G362:I362"/>
    <mergeCell ref="B363:E363"/>
    <mergeCell ref="B352:I352"/>
    <mergeCell ref="B375:E375"/>
    <mergeCell ref="G375:I375"/>
    <mergeCell ref="B371:E371"/>
    <mergeCell ref="G371:I371"/>
    <mergeCell ref="B370:E370"/>
    <mergeCell ref="G370:I370"/>
    <mergeCell ref="B374:E374"/>
    <mergeCell ref="G374:I374"/>
    <mergeCell ref="B372:I372"/>
    <mergeCell ref="G382:I382"/>
    <mergeCell ref="B376:E376"/>
    <mergeCell ref="G376:I376"/>
    <mergeCell ref="B377:E377"/>
    <mergeCell ref="G377:I377"/>
    <mergeCell ref="B379:E379"/>
    <mergeCell ref="G379:I379"/>
    <mergeCell ref="G378:I378"/>
    <mergeCell ref="B384:E384"/>
    <mergeCell ref="B394:E394"/>
    <mergeCell ref="G394:I394"/>
    <mergeCell ref="B399:E399"/>
    <mergeCell ref="G399:I399"/>
    <mergeCell ref="G385:I385"/>
    <mergeCell ref="B385:E385"/>
    <mergeCell ref="G384:I384"/>
    <mergeCell ref="G390:I390"/>
    <mergeCell ref="B391:E391"/>
    <mergeCell ref="B408:E408"/>
    <mergeCell ref="G408:I408"/>
    <mergeCell ref="B409:E409"/>
    <mergeCell ref="G400:I400"/>
    <mergeCell ref="G409:I409"/>
    <mergeCell ref="B401:E401"/>
    <mergeCell ref="G401:I401"/>
    <mergeCell ref="B402:E402"/>
    <mergeCell ref="G402:I402"/>
    <mergeCell ref="B404:I404"/>
    <mergeCell ref="G21:I21"/>
    <mergeCell ref="B22:E22"/>
    <mergeCell ref="G22:I22"/>
    <mergeCell ref="B92:E92"/>
    <mergeCell ref="G92:I92"/>
    <mergeCell ref="B339:E339"/>
    <mergeCell ref="G339:I339"/>
    <mergeCell ref="G196:I196"/>
    <mergeCell ref="B197:E197"/>
    <mergeCell ref="G197:I197"/>
    <mergeCell ref="B347:E347"/>
    <mergeCell ref="G354:I354"/>
    <mergeCell ref="B358:I358"/>
    <mergeCell ref="B360:E360"/>
    <mergeCell ref="G360:I360"/>
    <mergeCell ref="B361:E361"/>
    <mergeCell ref="G361:I361"/>
    <mergeCell ref="B355:E355"/>
    <mergeCell ref="G355:I355"/>
    <mergeCell ref="B357:E357"/>
    <mergeCell ref="G383:I383"/>
    <mergeCell ref="G363:I363"/>
    <mergeCell ref="B364:E364"/>
    <mergeCell ref="G364:I364"/>
    <mergeCell ref="B365:E365"/>
    <mergeCell ref="G365:I365"/>
    <mergeCell ref="B366:I366"/>
    <mergeCell ref="G380:I380"/>
    <mergeCell ref="B380:E380"/>
    <mergeCell ref="G381:I381"/>
    <mergeCell ref="B388:E388"/>
    <mergeCell ref="G388:I388"/>
    <mergeCell ref="B389:E389"/>
    <mergeCell ref="G389:I389"/>
    <mergeCell ref="B411:I411"/>
    <mergeCell ref="B403:I403"/>
    <mergeCell ref="B405:E405"/>
    <mergeCell ref="G405:I405"/>
    <mergeCell ref="B407:E407"/>
    <mergeCell ref="G407:I407"/>
    <mergeCell ref="G420:I420"/>
    <mergeCell ref="B414:E414"/>
    <mergeCell ref="G414:I414"/>
    <mergeCell ref="B415:E415"/>
    <mergeCell ref="G415:I415"/>
    <mergeCell ref="G391:I391"/>
    <mergeCell ref="B413:E413"/>
    <mergeCell ref="G413:I413"/>
    <mergeCell ref="B406:E406"/>
    <mergeCell ref="G406:I406"/>
    <mergeCell ref="B418:E418"/>
    <mergeCell ref="G418:I418"/>
    <mergeCell ref="B416:E416"/>
    <mergeCell ref="G416:I416"/>
    <mergeCell ref="B390:E390"/>
    <mergeCell ref="B421:I421"/>
    <mergeCell ref="B412:E412"/>
    <mergeCell ref="G412:I412"/>
    <mergeCell ref="G417:I417"/>
    <mergeCell ref="G419:I419"/>
    <mergeCell ref="B214:E214"/>
    <mergeCell ref="G297:I297"/>
    <mergeCell ref="G289:I289"/>
    <mergeCell ref="G290:I290"/>
    <mergeCell ref="B209:E209"/>
    <mergeCell ref="G209:I209"/>
    <mergeCell ref="G295:I295"/>
    <mergeCell ref="B296:E296"/>
    <mergeCell ref="G296:I296"/>
    <mergeCell ref="G293:I293"/>
    <mergeCell ref="G36:I36"/>
    <mergeCell ref="G37:I37"/>
    <mergeCell ref="B212:I212"/>
    <mergeCell ref="G204:I204"/>
    <mergeCell ref="G200:I200"/>
    <mergeCell ref="G201:I201"/>
    <mergeCell ref="B199:I199"/>
    <mergeCell ref="G189:I189"/>
    <mergeCell ref="G192:I192"/>
    <mergeCell ref="G193:I193"/>
    <mergeCell ref="G217:I217"/>
    <mergeCell ref="G224:I224"/>
    <mergeCell ref="G235:I235"/>
    <mergeCell ref="G282:I282"/>
    <mergeCell ref="G301:I301"/>
    <mergeCell ref="B274:E274"/>
    <mergeCell ref="G274:I274"/>
    <mergeCell ref="B291:E291"/>
    <mergeCell ref="B229:E229"/>
    <mergeCell ref="G223:I223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OPĆI DIO-prihodi</vt:lpstr>
      <vt:lpstr>OPĆI DIO-rashodi</vt:lpstr>
      <vt:lpstr>OPĆI DIO-funkcijska klas.</vt:lpstr>
      <vt:lpstr>POSEBNI DIO</vt:lpstr>
      <vt:lpstr>'OPĆI DIO-prihodi'!_GoBack</vt:lpstr>
      <vt:lpstr>'OPĆI DIO-rashodi'!Podrucje_ispisa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2022-03-15T11:07:02Z</dcterms:created>
  <dcterms:modified xsi:type="dcterms:W3CDTF">2024-08-01T09:28:42Z</dcterms:modified>
</cp:coreProperties>
</file>