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2760" yWindow="32760" windowWidth="19200" windowHeight="11460" activeTab="3"/>
  </bookViews>
  <sheets>
    <sheet name="sažetak" sheetId="15" r:id="rId1"/>
    <sheet name="OPĆI DIO-prihodi" sheetId="12" r:id="rId2"/>
    <sheet name="OPĆI DIO-RASHODI" sheetId="16" r:id="rId3"/>
    <sheet name="Posebni dio SŠ BUZET" sheetId="17" r:id="rId4"/>
  </sheets>
  <definedNames>
    <definedName name="_GoBack" localSheetId="1">'OPĆI DIO-prihodi'!$B$33</definedName>
    <definedName name="_GoBack" localSheetId="2">'OPĆI DIO-RASHODI'!#REF!</definedName>
    <definedName name="_xlnm.Print_Titles" localSheetId="3">'Posebni dio SŠ BUZET'!$10:$10</definedName>
    <definedName name="_xlnm.Print_Area" localSheetId="2">'OPĆI DIO-RASHODI'!$A$1:$H$91</definedName>
    <definedName name="Popis">'Posebni dio SŠ BUZET'!$B$10:$O$10</definedName>
  </definedNames>
  <calcPr calcId="162913" fullCalcOnLoad="1"/>
  <fileRecoveryPr autoRecover="0"/>
</workbook>
</file>

<file path=xl/calcChain.xml><?xml version="1.0" encoding="utf-8"?>
<calcChain xmlns="http://schemas.openxmlformats.org/spreadsheetml/2006/main">
  <c r="J270" i="17" l="1"/>
  <c r="K270" i="17"/>
  <c r="L270" i="17"/>
  <c r="M270" i="17"/>
  <c r="O270" i="17"/>
  <c r="J108" i="17"/>
  <c r="K108" i="17"/>
  <c r="L108" i="17"/>
  <c r="M108" i="17"/>
  <c r="J88" i="17"/>
  <c r="K88" i="17"/>
  <c r="L88" i="17"/>
  <c r="N88" i="17"/>
  <c r="M88" i="17"/>
  <c r="G81" i="16"/>
  <c r="O319" i="17"/>
  <c r="O317" i="17"/>
  <c r="N185" i="17"/>
  <c r="N161" i="17"/>
  <c r="N106" i="17"/>
  <c r="N103" i="17"/>
  <c r="J340" i="17"/>
  <c r="O300" i="17"/>
  <c r="N262" i="17"/>
  <c r="O258" i="17"/>
  <c r="N256" i="17"/>
  <c r="N126" i="17"/>
  <c r="N122" i="17"/>
  <c r="N118" i="17"/>
  <c r="N116" i="17"/>
  <c r="N115" i="17"/>
  <c r="O77" i="17"/>
  <c r="N13" i="17"/>
  <c r="D31" i="15"/>
  <c r="E31" i="15"/>
  <c r="G31" i="15"/>
  <c r="C31" i="15"/>
  <c r="B41" i="15"/>
  <c r="B40" i="15"/>
  <c r="B42" i="15"/>
  <c r="B39" i="15"/>
  <c r="B38" i="15"/>
  <c r="B37" i="15"/>
  <c r="B36" i="15"/>
  <c r="B15" i="15"/>
  <c r="B12" i="15"/>
  <c r="G32" i="12"/>
  <c r="G28" i="12"/>
  <c r="G14" i="12"/>
  <c r="G13" i="12"/>
  <c r="H26" i="12"/>
  <c r="H54" i="12"/>
  <c r="C57" i="12"/>
  <c r="F4" i="12"/>
  <c r="E4" i="12"/>
  <c r="D4" i="12"/>
  <c r="C4" i="12"/>
  <c r="C47" i="12"/>
  <c r="D5" i="12"/>
  <c r="E5" i="12"/>
  <c r="C41" i="12"/>
  <c r="C40" i="12"/>
  <c r="C36" i="12"/>
  <c r="C34" i="12"/>
  <c r="C33" i="12"/>
  <c r="C30" i="12"/>
  <c r="C29" i="12"/>
  <c r="C26" i="12"/>
  <c r="C24" i="12"/>
  <c r="C23" i="12"/>
  <c r="C21" i="12"/>
  <c r="C20" i="12"/>
  <c r="C18" i="12"/>
  <c r="C16" i="12"/>
  <c r="C15" i="12"/>
  <c r="C13" i="12"/>
  <c r="C11" i="12"/>
  <c r="C8" i="12"/>
  <c r="C6" i="12"/>
  <c r="C5" i="12"/>
  <c r="H88" i="16"/>
  <c r="C91" i="16"/>
  <c r="H53" i="16"/>
  <c r="H50" i="16"/>
  <c r="G63" i="16"/>
  <c r="G60" i="16"/>
  <c r="G59" i="16"/>
  <c r="G57" i="16"/>
  <c r="G56" i="16"/>
  <c r="G55" i="16"/>
  <c r="G49" i="16"/>
  <c r="G14" i="16"/>
  <c r="G22" i="16"/>
  <c r="G26" i="16"/>
  <c r="G44" i="16"/>
  <c r="F64" i="16"/>
  <c r="F60" i="16"/>
  <c r="C79" i="16"/>
  <c r="C78" i="16"/>
  <c r="C76" i="16"/>
  <c r="C74" i="16"/>
  <c r="C65" i="16"/>
  <c r="C64" i="16"/>
  <c r="C60" i="16"/>
  <c r="C59" i="16"/>
  <c r="C58" i="16"/>
  <c r="C56" i="16"/>
  <c r="C55" i="16"/>
  <c r="C53" i="16"/>
  <c r="C51" i="16"/>
  <c r="C47" i="16"/>
  <c r="C46" i="16"/>
  <c r="C39" i="16"/>
  <c r="C37" i="16"/>
  <c r="C27" i="16"/>
  <c r="C20" i="16"/>
  <c r="C16" i="16"/>
  <c r="C12" i="16"/>
  <c r="C10" i="16"/>
  <c r="C6" i="16"/>
  <c r="N70" i="17"/>
  <c r="O91" i="17"/>
  <c r="O255" i="17"/>
  <c r="O279" i="17"/>
  <c r="O299" i="17"/>
  <c r="O316" i="17"/>
  <c r="O332" i="17"/>
  <c r="O336" i="17"/>
  <c r="O331" i="17"/>
  <c r="O298" i="17"/>
  <c r="O274" i="17"/>
  <c r="O273" i="17"/>
  <c r="O254" i="17"/>
  <c r="O90" i="17"/>
  <c r="O28" i="17"/>
  <c r="O92" i="17"/>
  <c r="O94" i="17"/>
  <c r="O152" i="17"/>
  <c r="O185" i="17"/>
  <c r="O187" i="17"/>
  <c r="O204" i="17"/>
  <c r="O260" i="17"/>
  <c r="O275" i="17"/>
  <c r="O339" i="17"/>
  <c r="O337" i="17"/>
  <c r="O333" i="17"/>
  <c r="M19" i="17"/>
  <c r="M22" i="17"/>
  <c r="M25" i="17"/>
  <c r="M340" i="17"/>
  <c r="N340" i="17"/>
  <c r="N167" i="17"/>
  <c r="M164" i="17"/>
  <c r="N164" i="17"/>
  <c r="M169" i="17"/>
  <c r="N169" i="17"/>
  <c r="L169" i="17"/>
  <c r="K169" i="17"/>
  <c r="J169" i="17"/>
  <c r="N162" i="17"/>
  <c r="L340" i="17"/>
  <c r="K340" i="17"/>
  <c r="M302" i="17"/>
  <c r="O302" i="17"/>
  <c r="L302" i="17"/>
  <c r="K302" i="17"/>
  <c r="J212" i="17"/>
  <c r="M319" i="17"/>
  <c r="L319" i="17"/>
  <c r="K319" i="17"/>
  <c r="J319" i="17"/>
  <c r="K315" i="17"/>
  <c r="M297" i="17"/>
  <c r="N297" i="17"/>
  <c r="L297" i="17"/>
  <c r="K297" i="17"/>
  <c r="J297" i="17"/>
  <c r="N295" i="17"/>
  <c r="N294" i="17"/>
  <c r="M289" i="17"/>
  <c r="L289" i="17"/>
  <c r="K289" i="17"/>
  <c r="J289" i="17"/>
  <c r="N287" i="17"/>
  <c r="N286" i="17"/>
  <c r="N285" i="17"/>
  <c r="N249" i="17"/>
  <c r="N248" i="17"/>
  <c r="K247" i="17"/>
  <c r="J238" i="17"/>
  <c r="O238" i="17"/>
  <c r="M198" i="17"/>
  <c r="L198" i="17"/>
  <c r="K198" i="17"/>
  <c r="M149" i="17"/>
  <c r="L149" i="17"/>
  <c r="N149" i="17"/>
  <c r="K149" i="17"/>
  <c r="N147" i="17"/>
  <c r="J136" i="17"/>
  <c r="O136" i="17"/>
  <c r="L159" i="17"/>
  <c r="K159" i="17"/>
  <c r="N98" i="17"/>
  <c r="N83" i="17"/>
  <c r="N86" i="17"/>
  <c r="N85" i="17"/>
  <c r="N81" i="17"/>
  <c r="N79" i="17"/>
  <c r="N75" i="17"/>
  <c r="N69" i="17"/>
  <c r="O73" i="17"/>
  <c r="N73" i="17"/>
  <c r="M66" i="17"/>
  <c r="M52" i="17"/>
  <c r="N52" i="17"/>
  <c r="M50" i="17"/>
  <c r="O50" i="17"/>
  <c r="K30" i="17"/>
  <c r="L30" i="17"/>
  <c r="M17" i="17"/>
  <c r="M30" i="17"/>
  <c r="J339" i="17"/>
  <c r="J335" i="17"/>
  <c r="J329" i="17"/>
  <c r="J324" i="17"/>
  <c r="J307" i="17"/>
  <c r="J315" i="17"/>
  <c r="J293" i="17"/>
  <c r="J282" i="17"/>
  <c r="J277" i="17"/>
  <c r="J264" i="17"/>
  <c r="J243" i="17"/>
  <c r="O243" i="17"/>
  <c r="J233" i="17"/>
  <c r="J218" i="17"/>
  <c r="J192" i="17"/>
  <c r="O192" i="17"/>
  <c r="J182" i="17"/>
  <c r="J198" i="17"/>
  <c r="J156" i="17"/>
  <c r="J159" i="17"/>
  <c r="J143" i="17"/>
  <c r="J131" i="17"/>
  <c r="O131" i="17"/>
  <c r="J113" i="17"/>
  <c r="J66" i="17"/>
  <c r="O66" i="17"/>
  <c r="J42" i="17"/>
  <c r="J54" i="17"/>
  <c r="J37" i="17"/>
  <c r="J34" i="17"/>
  <c r="J25" i="17"/>
  <c r="J22" i="17"/>
  <c r="O22" i="17"/>
  <c r="J19" i="17"/>
  <c r="G38" i="16"/>
  <c r="H60" i="16"/>
  <c r="F47" i="16"/>
  <c r="H47" i="16"/>
  <c r="N336" i="17"/>
  <c r="N332" i="17"/>
  <c r="N322" i="17"/>
  <c r="O313" i="17"/>
  <c r="N313" i="17"/>
  <c r="N311" i="17"/>
  <c r="O278" i="17"/>
  <c r="N274" i="17"/>
  <c r="N273" i="17"/>
  <c r="O196" i="17"/>
  <c r="N196" i="17"/>
  <c r="O190" i="17"/>
  <c r="N190" i="17"/>
  <c r="N187" i="17"/>
  <c r="O128" i="17"/>
  <c r="N128" i="17"/>
  <c r="O124" i="17"/>
  <c r="N124" i="17"/>
  <c r="N108" i="17"/>
  <c r="N260" i="17"/>
  <c r="N258" i="17"/>
  <c r="O180" i="17"/>
  <c r="N180" i="17"/>
  <c r="M339" i="17"/>
  <c r="L339" i="17"/>
  <c r="K339" i="17"/>
  <c r="M335" i="17"/>
  <c r="N335" i="17"/>
  <c r="L335" i="17"/>
  <c r="K335" i="17"/>
  <c r="N333" i="17"/>
  <c r="N331" i="17"/>
  <c r="L315" i="17"/>
  <c r="M307" i="17"/>
  <c r="M315" i="17"/>
  <c r="N315" i="17"/>
  <c r="M324" i="17"/>
  <c r="L324" i="17"/>
  <c r="K324" i="17"/>
  <c r="N321" i="17"/>
  <c r="M329" i="17"/>
  <c r="N329" i="17"/>
  <c r="L329" i="17"/>
  <c r="K329" i="17"/>
  <c r="M293" i="17"/>
  <c r="N293" i="17"/>
  <c r="L293" i="17"/>
  <c r="K293" i="17"/>
  <c r="N291" i="17"/>
  <c r="N290" i="17"/>
  <c r="M282" i="17"/>
  <c r="O282" i="17"/>
  <c r="L282" i="17"/>
  <c r="K282" i="17"/>
  <c r="M277" i="17"/>
  <c r="O277" i="17"/>
  <c r="L277" i="17"/>
  <c r="N277" i="17"/>
  <c r="K277" i="17"/>
  <c r="N275" i="17"/>
  <c r="M264" i="17"/>
  <c r="O264" i="17"/>
  <c r="L264" i="17"/>
  <c r="K264" i="17"/>
  <c r="N243" i="17"/>
  <c r="N233" i="17"/>
  <c r="L247" i="17"/>
  <c r="N212" i="17"/>
  <c r="L221" i="17"/>
  <c r="K221" i="17"/>
  <c r="N204" i="17"/>
  <c r="N192" i="17"/>
  <c r="M156" i="17"/>
  <c r="M159" i="17"/>
  <c r="N156" i="17"/>
  <c r="N152" i="17"/>
  <c r="N136" i="17"/>
  <c r="N131" i="17"/>
  <c r="O111" i="17"/>
  <c r="N111" i="17"/>
  <c r="O110" i="17"/>
  <c r="N110" i="17"/>
  <c r="K113" i="17"/>
  <c r="L113" i="17"/>
  <c r="M113" i="17"/>
  <c r="N77" i="17"/>
  <c r="L66" i="17"/>
  <c r="N66" i="17"/>
  <c r="K66" i="17"/>
  <c r="L54" i="17"/>
  <c r="K54" i="17"/>
  <c r="M42" i="17"/>
  <c r="N42" i="17"/>
  <c r="M37" i="17"/>
  <c r="N37" i="17"/>
  <c r="M34" i="17"/>
  <c r="M54" i="17"/>
  <c r="N28" i="17"/>
  <c r="N25" i="17"/>
  <c r="N22" i="17"/>
  <c r="F13" i="12"/>
  <c r="H13" i="12"/>
  <c r="O13" i="17"/>
  <c r="N15" i="17"/>
  <c r="O15" i="17"/>
  <c r="N32" i="17"/>
  <c r="O32" i="17"/>
  <c r="N33" i="17"/>
  <c r="O33" i="17"/>
  <c r="N56" i="17"/>
  <c r="O56" i="17"/>
  <c r="N57" i="17"/>
  <c r="O57" i="17"/>
  <c r="N58" i="17"/>
  <c r="O58" i="17"/>
  <c r="N60" i="17"/>
  <c r="O60" i="17"/>
  <c r="N62" i="17"/>
  <c r="O62" i="17"/>
  <c r="N64" i="17"/>
  <c r="O64" i="17"/>
  <c r="N74" i="17"/>
  <c r="O74" i="17"/>
  <c r="O88" i="17"/>
  <c r="N96" i="17"/>
  <c r="N97" i="17"/>
  <c r="N100" i="17"/>
  <c r="N120" i="17"/>
  <c r="O120" i="17"/>
  <c r="N121" i="17"/>
  <c r="O121" i="17"/>
  <c r="N151" i="17"/>
  <c r="O151" i="17"/>
  <c r="N178" i="17"/>
  <c r="O178" i="17"/>
  <c r="N179" i="17"/>
  <c r="O179" i="17"/>
  <c r="N200" i="17"/>
  <c r="O200" i="17"/>
  <c r="N201" i="17"/>
  <c r="O201" i="17"/>
  <c r="N202" i="17"/>
  <c r="O202" i="17"/>
  <c r="N206" i="17"/>
  <c r="O206" i="17"/>
  <c r="N208" i="17"/>
  <c r="O208" i="17"/>
  <c r="N210" i="17"/>
  <c r="O210" i="17"/>
  <c r="N223" i="17"/>
  <c r="O223" i="17"/>
  <c r="N224" i="17"/>
  <c r="O224" i="17"/>
  <c r="N225" i="17"/>
  <c r="O225" i="17"/>
  <c r="N227" i="17"/>
  <c r="O227" i="17"/>
  <c r="N229" i="17"/>
  <c r="O229" i="17"/>
  <c r="N231" i="17"/>
  <c r="O231" i="17"/>
  <c r="N254" i="17"/>
  <c r="N255" i="17"/>
  <c r="N266" i="17"/>
  <c r="O266" i="17"/>
  <c r="N267" i="17"/>
  <c r="O267" i="17"/>
  <c r="N268" i="17"/>
  <c r="O268" i="17"/>
  <c r="O280" i="17"/>
  <c r="N305" i="17"/>
  <c r="O305" i="17"/>
  <c r="N306" i="17"/>
  <c r="O306" i="17"/>
  <c r="N326" i="17"/>
  <c r="O326" i="17"/>
  <c r="N327" i="17"/>
  <c r="O327" i="17"/>
  <c r="N337" i="17"/>
  <c r="E15" i="16"/>
  <c r="D15" i="16"/>
  <c r="E5" i="16"/>
  <c r="D5" i="16"/>
  <c r="F74" i="16"/>
  <c r="H74" i="16"/>
  <c r="F76" i="16"/>
  <c r="E76" i="16"/>
  <c r="E64" i="16"/>
  <c r="D76" i="16"/>
  <c r="D64" i="16"/>
  <c r="G75" i="16"/>
  <c r="F26" i="12"/>
  <c r="G26" i="12"/>
  <c r="G27" i="12"/>
  <c r="F91" i="16"/>
  <c r="G91" i="16"/>
  <c r="E91" i="16"/>
  <c r="D91" i="16"/>
  <c r="H90" i="16"/>
  <c r="G90" i="16"/>
  <c r="H89" i="16"/>
  <c r="G89" i="16"/>
  <c r="H87" i="16"/>
  <c r="G87" i="16"/>
  <c r="H86" i="16"/>
  <c r="G86" i="16"/>
  <c r="F79" i="16"/>
  <c r="F78" i="16"/>
  <c r="E79" i="16"/>
  <c r="E78" i="16"/>
  <c r="D79" i="16"/>
  <c r="D78" i="16"/>
  <c r="G72" i="16"/>
  <c r="G68" i="16"/>
  <c r="G66" i="16"/>
  <c r="F65" i="16"/>
  <c r="H65" i="16"/>
  <c r="F59" i="16"/>
  <c r="E59" i="16"/>
  <c r="D59" i="16"/>
  <c r="F56" i="16"/>
  <c r="E55" i="16"/>
  <c r="D55" i="16"/>
  <c r="F51" i="16"/>
  <c r="G48" i="16"/>
  <c r="E46" i="16"/>
  <c r="D46" i="16"/>
  <c r="G45" i="16"/>
  <c r="G43" i="16"/>
  <c r="G41" i="16"/>
  <c r="G40" i="16"/>
  <c r="F39" i="16"/>
  <c r="H39" i="16"/>
  <c r="F37" i="16"/>
  <c r="H37" i="16"/>
  <c r="G36" i="16"/>
  <c r="G35" i="16"/>
  <c r="G34" i="16"/>
  <c r="G33" i="16"/>
  <c r="G32" i="16"/>
  <c r="G31" i="16"/>
  <c r="G30" i="16"/>
  <c r="G29" i="16"/>
  <c r="G28" i="16"/>
  <c r="F27" i="16"/>
  <c r="G25" i="16"/>
  <c r="G24" i="16"/>
  <c r="G23" i="16"/>
  <c r="G21" i="16"/>
  <c r="F20" i="16"/>
  <c r="G20" i="16"/>
  <c r="G19" i="16"/>
  <c r="G18" i="16"/>
  <c r="G17" i="16"/>
  <c r="F16" i="16"/>
  <c r="G16" i="16"/>
  <c r="G13" i="16"/>
  <c r="F12" i="16"/>
  <c r="G12" i="16"/>
  <c r="G11" i="16"/>
  <c r="F10" i="16"/>
  <c r="G10" i="16"/>
  <c r="G7" i="16"/>
  <c r="F6" i="16"/>
  <c r="D45" i="12"/>
  <c r="E45" i="12"/>
  <c r="D43" i="12"/>
  <c r="E43" i="12"/>
  <c r="E40" i="12"/>
  <c r="D41" i="12"/>
  <c r="D40" i="12"/>
  <c r="E41" i="12"/>
  <c r="F41" i="12"/>
  <c r="G37" i="12"/>
  <c r="D36" i="12"/>
  <c r="E36" i="12"/>
  <c r="E33" i="12"/>
  <c r="F36" i="12"/>
  <c r="F33" i="12"/>
  <c r="G36" i="12"/>
  <c r="D34" i="12"/>
  <c r="D33" i="12"/>
  <c r="E34" i="12"/>
  <c r="F34" i="12"/>
  <c r="C24" i="15"/>
  <c r="D24" i="15"/>
  <c r="E24" i="15"/>
  <c r="G27" i="15"/>
  <c r="F27" i="15"/>
  <c r="F11" i="15"/>
  <c r="G11" i="15"/>
  <c r="F13" i="15"/>
  <c r="G13" i="15"/>
  <c r="F14" i="15"/>
  <c r="G14" i="15"/>
  <c r="G10" i="15"/>
  <c r="F10" i="15"/>
  <c r="E41" i="15"/>
  <c r="D41" i="15"/>
  <c r="C41" i="15"/>
  <c r="E38" i="15"/>
  <c r="D38" i="15"/>
  <c r="C38" i="15"/>
  <c r="E37" i="15"/>
  <c r="F37" i="15"/>
  <c r="D37" i="15"/>
  <c r="C37" i="15"/>
  <c r="C39" i="15"/>
  <c r="F31" i="15"/>
  <c r="E15" i="15"/>
  <c r="D15" i="15"/>
  <c r="G15" i="15"/>
  <c r="C15" i="15"/>
  <c r="C16" i="15"/>
  <c r="C28" i="15"/>
  <c r="E12" i="15"/>
  <c r="E36" i="15"/>
  <c r="E16" i="15"/>
  <c r="E28" i="15"/>
  <c r="D12" i="15"/>
  <c r="G12" i="15"/>
  <c r="D36" i="15"/>
  <c r="C12" i="15"/>
  <c r="F40" i="12"/>
  <c r="G9" i="12"/>
  <c r="G10" i="12"/>
  <c r="G12" i="12"/>
  <c r="G17" i="12"/>
  <c r="G22" i="12"/>
  <c r="G25" i="12"/>
  <c r="G31" i="12"/>
  <c r="D29" i="12"/>
  <c r="E29" i="12"/>
  <c r="F30" i="12"/>
  <c r="F29" i="12"/>
  <c r="H30" i="12"/>
  <c r="D23" i="12"/>
  <c r="F24" i="12"/>
  <c r="H24" i="12"/>
  <c r="D20" i="12"/>
  <c r="E20" i="12"/>
  <c r="F21" i="12"/>
  <c r="G21" i="12"/>
  <c r="D18" i="12"/>
  <c r="E18" i="12"/>
  <c r="F18" i="12"/>
  <c r="D15" i="12"/>
  <c r="F16" i="12"/>
  <c r="F15" i="12"/>
  <c r="F11" i="12"/>
  <c r="H11" i="12"/>
  <c r="F8" i="12"/>
  <c r="G8" i="12"/>
  <c r="D6" i="12"/>
  <c r="E6" i="12"/>
  <c r="F6" i="12"/>
  <c r="E15" i="12"/>
  <c r="E23" i="12"/>
  <c r="D57" i="12"/>
  <c r="H53" i="12"/>
  <c r="H52" i="12"/>
  <c r="G52" i="12"/>
  <c r="G55" i="12"/>
  <c r="H56" i="12"/>
  <c r="E57" i="12"/>
  <c r="H55" i="12"/>
  <c r="F57" i="12"/>
  <c r="G57" i="12"/>
  <c r="G54" i="12"/>
  <c r="G56" i="12"/>
  <c r="G53" i="12"/>
  <c r="G37" i="15"/>
  <c r="D16" i="15"/>
  <c r="C36" i="15"/>
  <c r="G30" i="12"/>
  <c r="F20" i="12"/>
  <c r="H6" i="16"/>
  <c r="G47" i="16"/>
  <c r="E40" i="15"/>
  <c r="E42" i="15"/>
  <c r="H21" i="12"/>
  <c r="N143" i="17"/>
  <c r="N289" i="17"/>
  <c r="N251" i="17"/>
  <c r="J221" i="17"/>
  <c r="O218" i="17"/>
  <c r="O233" i="17"/>
  <c r="N339" i="17"/>
  <c r="O25" i="17"/>
  <c r="O19" i="17"/>
  <c r="O156" i="17"/>
  <c r="O52" i="17"/>
  <c r="N19" i="17"/>
  <c r="N218" i="17"/>
  <c r="N324" i="17"/>
  <c r="O113" i="17"/>
  <c r="N198" i="17"/>
  <c r="M247" i="17"/>
  <c r="N247" i="17"/>
  <c r="N264" i="17"/>
  <c r="O37" i="17"/>
  <c r="O34" i="17"/>
  <c r="N113" i="17"/>
  <c r="O307" i="17"/>
  <c r="N307" i="17"/>
  <c r="O340" i="17"/>
  <c r="M221" i="17"/>
  <c r="O221" i="17"/>
  <c r="O212" i="17"/>
  <c r="N182" i="17"/>
  <c r="O143" i="17"/>
  <c r="N238" i="17"/>
  <c r="N221" i="17"/>
  <c r="D39" i="15"/>
  <c r="G16" i="15"/>
  <c r="D40" i="15"/>
  <c r="D28" i="15"/>
  <c r="G28" i="15"/>
  <c r="C40" i="15"/>
  <c r="C42" i="15"/>
  <c r="E39" i="15"/>
  <c r="G36" i="15"/>
  <c r="F36" i="15"/>
  <c r="F42" i="15"/>
  <c r="F40" i="15"/>
  <c r="B16" i="15"/>
  <c r="F15" i="15"/>
  <c r="F12" i="15"/>
  <c r="H57" i="12"/>
  <c r="E47" i="12"/>
  <c r="H20" i="12"/>
  <c r="D47" i="12"/>
  <c r="G33" i="12"/>
  <c r="H33" i="12"/>
  <c r="H36" i="12"/>
  <c r="H29" i="12"/>
  <c r="G29" i="12"/>
  <c r="F23" i="12"/>
  <c r="H23" i="12"/>
  <c r="G24" i="12"/>
  <c r="G20" i="12"/>
  <c r="H15" i="12"/>
  <c r="G15" i="12"/>
  <c r="G16" i="12"/>
  <c r="H16" i="12"/>
  <c r="G11" i="12"/>
  <c r="H8" i="12"/>
  <c r="F5" i="12"/>
  <c r="G5" i="12"/>
  <c r="H91" i="16"/>
  <c r="H59" i="16"/>
  <c r="G6" i="16"/>
  <c r="F58" i="16"/>
  <c r="G58" i="16"/>
  <c r="G74" i="16"/>
  <c r="G65" i="16"/>
  <c r="E58" i="16"/>
  <c r="C15" i="16"/>
  <c r="G27" i="16"/>
  <c r="H10" i="16"/>
  <c r="C5" i="16"/>
  <c r="D58" i="16"/>
  <c r="H16" i="16"/>
  <c r="G37" i="16"/>
  <c r="F5" i="16"/>
  <c r="H5" i="16"/>
  <c r="C50" i="16"/>
  <c r="F55" i="16"/>
  <c r="F46" i="16"/>
  <c r="H46" i="16"/>
  <c r="G39" i="16"/>
  <c r="F15" i="16"/>
  <c r="H15" i="16"/>
  <c r="H27" i="16"/>
  <c r="H20" i="16"/>
  <c r="H12" i="16"/>
  <c r="D4" i="16"/>
  <c r="D81" i="16"/>
  <c r="E4" i="16"/>
  <c r="G39" i="15"/>
  <c r="G40" i="15"/>
  <c r="D42" i="15"/>
  <c r="G42" i="15"/>
  <c r="F39" i="15"/>
  <c r="B28" i="15"/>
  <c r="F28" i="15"/>
  <c r="F16" i="15"/>
  <c r="G23" i="12"/>
  <c r="H5" i="12"/>
  <c r="G4" i="12"/>
  <c r="C4" i="16"/>
  <c r="C81" i="16"/>
  <c r="G64" i="16"/>
  <c r="H64" i="16"/>
  <c r="H58" i="16"/>
  <c r="G5" i="16"/>
  <c r="G46" i="16"/>
  <c r="G15" i="16"/>
  <c r="F4" i="16"/>
  <c r="F81" i="16"/>
  <c r="E81" i="16"/>
  <c r="F47" i="12"/>
  <c r="H4" i="12"/>
  <c r="H4" i="16"/>
  <c r="G4" i="16"/>
  <c r="H81" i="16"/>
  <c r="H47" i="12"/>
  <c r="G47" i="12"/>
  <c r="O54" i="17"/>
  <c r="N54" i="17"/>
  <c r="N159" i="17"/>
  <c r="O159" i="17"/>
  <c r="O30" i="17"/>
  <c r="N30" i="17"/>
  <c r="O149" i="17"/>
  <c r="O198" i="17"/>
  <c r="M14" i="17"/>
  <c r="N50" i="17"/>
  <c r="N34" i="17"/>
  <c r="O182" i="17"/>
  <c r="O329" i="17"/>
  <c r="N270" i="17"/>
  <c r="O42" i="17"/>
  <c r="O315" i="17"/>
  <c r="J247" i="17"/>
  <c r="O247" i="17"/>
  <c r="J14" i="17"/>
  <c r="O335" i="17"/>
  <c r="O17" i="17"/>
  <c r="J149" i="17"/>
  <c r="N17" i="17"/>
  <c r="O14" i="17"/>
  <c r="N14" i="17"/>
</calcChain>
</file>

<file path=xl/sharedStrings.xml><?xml version="1.0" encoding="utf-8"?>
<sst xmlns="http://schemas.openxmlformats.org/spreadsheetml/2006/main" count="874" uniqueCount="353">
  <si>
    <t>11001</t>
  </si>
  <si>
    <t>3121</t>
  </si>
  <si>
    <t>NAKNADE TROŠKOVA ZAPOSLENIMA</t>
  </si>
  <si>
    <t>3212</t>
  </si>
  <si>
    <t>3211</t>
  </si>
  <si>
    <t>SLUŽBENA PUTOVANJA</t>
  </si>
  <si>
    <t>RASHODI ZA USLUGE</t>
  </si>
  <si>
    <t>3233</t>
  </si>
  <si>
    <t>3299</t>
  </si>
  <si>
    <t>3237</t>
  </si>
  <si>
    <t>INTELEKTUALNE I OSOBNE  USLUGE</t>
  </si>
  <si>
    <t>3239</t>
  </si>
  <si>
    <t>OSTALE USLUGE</t>
  </si>
  <si>
    <t>3232</t>
  </si>
  <si>
    <t>USLUGE TEKUĆEG I INVESTICIJSKOG ODRŽAVANJA</t>
  </si>
  <si>
    <t>POSTROJENJA I OPREMA</t>
  </si>
  <si>
    <t>4221</t>
  </si>
  <si>
    <t>UREDSKA OPREMA I NAMJEŠTAJ</t>
  </si>
  <si>
    <t>NEMATERIJALNA IMOVINA</t>
  </si>
  <si>
    <t>3238</t>
  </si>
  <si>
    <t>RAČUNALNE USLUGE</t>
  </si>
  <si>
    <t>OSTALI NESPOMENUTI RASHODI POSLOVANJA</t>
  </si>
  <si>
    <t>OSTALI FINANCIJSKI RASHODI</t>
  </si>
  <si>
    <t>3431</t>
  </si>
  <si>
    <t>BANKARSKE USLUGE I USLUGE PLATNOG PROMETA</t>
  </si>
  <si>
    <t>3213</t>
  </si>
  <si>
    <t>STRUČNO USAVRŠAVANJE ZAPOSLENIKA</t>
  </si>
  <si>
    <t>UREĐAJI, STROJEVI I OPREMA ZA OSTALE NAMJENE</t>
  </si>
  <si>
    <t>3234</t>
  </si>
  <si>
    <t>3236</t>
  </si>
  <si>
    <t>3223</t>
  </si>
  <si>
    <t>ENERGIJA</t>
  </si>
  <si>
    <t>USLUGE PROMIDŽBE I INFORMIRANJA</t>
  </si>
  <si>
    <t>3221</t>
  </si>
  <si>
    <t>UREDSKI MATERIJAL I OSTALI MATERIJALNI RASHODI</t>
  </si>
  <si>
    <t>3224</t>
  </si>
  <si>
    <t>MAT.I DIJELOVI ZA TEKUĆE I INVEST.ODRŽAVANJE</t>
  </si>
  <si>
    <t>3231</t>
  </si>
  <si>
    <t>USLUGE TELEFONA, POŠTE I PRIJEVOZA</t>
  </si>
  <si>
    <t>KOMUNALNE USLUGE</t>
  </si>
  <si>
    <t>PRISTOJBE I NAKNADE</t>
  </si>
  <si>
    <t>3222</t>
  </si>
  <si>
    <t>MATERIJAL I SIROVINE</t>
  </si>
  <si>
    <t>ZDRAVSTVENE I VETERINARSKE USLUGE</t>
  </si>
  <si>
    <t>OPREMA ZA ODRŽAVANJE I ZAŠTITU</t>
  </si>
  <si>
    <t>4241</t>
  </si>
  <si>
    <t>KNJIGE</t>
  </si>
  <si>
    <t xml:space="preserve">Račun prihoda/
primitka </t>
  </si>
  <si>
    <t>Naziv računa</t>
  </si>
  <si>
    <t>Indeks</t>
  </si>
  <si>
    <t>6=5/2*100</t>
  </si>
  <si>
    <t>7=5/4*100</t>
  </si>
  <si>
    <t>Prihodi iz nadležnog proračuna i od HZZO-a temeljem ugovornih obveza</t>
  </si>
  <si>
    <t>Prihodi iz nadležnog proračuna za financiranje rashoda poslovanja</t>
  </si>
  <si>
    <t>Prihodi iz nadležnog proračuna za financiranje rashoda za nabavu nefinancijske imovine</t>
  </si>
  <si>
    <t>Prihodi od prodaje proizvoda i robe te pruženih usluga i prihodi od donacija</t>
  </si>
  <si>
    <t>Donacije od pravnih i fizičkih osoba izvan općeg proračuna</t>
  </si>
  <si>
    <t>Prihodi po posebnim propisima</t>
  </si>
  <si>
    <t>Sufinanciranje cijene usluge, participacije i slično</t>
  </si>
  <si>
    <t>Pomoći iz inozemstva i od subjekata unutar općeg proračuna</t>
  </si>
  <si>
    <t>Pomoći od izvanproračunskih korisnika</t>
  </si>
  <si>
    <t>Pomoći proračunskim korisnicima iz proračuna koji im nije nadležan</t>
  </si>
  <si>
    <t xml:space="preserve">UKUPNO PRIHODI </t>
  </si>
  <si>
    <t>Račun rashoda/
izdatka</t>
  </si>
  <si>
    <t>Rashodi za zaposlene</t>
  </si>
  <si>
    <t>Plaće</t>
  </si>
  <si>
    <t>Plaće za redovan rad</t>
  </si>
  <si>
    <t xml:space="preserve">Ostali rashodi za zaposlene </t>
  </si>
  <si>
    <t>Doprinosi na plaće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</si>
  <si>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</si>
  <si>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</si>
  <si>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</si>
  <si>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</si>
  <si>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Službena putovanja</t>
  </si>
  <si>
    <t>Naknade za prijevoz, za rad na terenu i odvojeni život</t>
  </si>
  <si>
    <t>Stručno usavršavanje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</si>
  <si>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</si>
  <si>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</si>
  <si>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</si>
  <si>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</si>
  <si>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</si>
  <si>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</si>
  <si>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Službena,radna i zaštitna odjeća i obuća</t>
  </si>
  <si>
    <t>Rashodi za usluge</t>
  </si>
  <si>
    <t>Usluge telefona, pošte i prijevoza</t>
  </si>
  <si>
    <t>Usluge tekućeg i investicijskog održavanja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</si>
  <si>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</si>
  <si>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</si>
  <si>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</si>
  <si>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</si>
  <si>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</si>
  <si>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</si>
  <si>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 xml:space="preserve">Naknade troškova osobama izvan radnog odnosa </t>
  </si>
  <si>
    <t>Ostali nespomenuti rashodi poslovanja</t>
  </si>
  <si>
    <t>Premija osiguranja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</si>
  <si>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</si>
  <si>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</si>
  <si>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</si>
  <si>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</si>
  <si>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</si>
  <si>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</si>
  <si>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</si>
  <si>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</si>
  <si>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</si>
  <si>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</si>
  <si>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</si>
  <si>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</si>
  <si>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Sportska i glazbena oprema</t>
  </si>
  <si>
    <t>Uređaji,strojevi i oprema za ostale namjene</t>
  </si>
  <si>
    <t>Knjige</t>
  </si>
  <si>
    <t>UKUPNO RASHODI</t>
  </si>
  <si>
    <t>3293</t>
  </si>
  <si>
    <t>Plaće za prekovremeni rad</t>
  </si>
  <si>
    <t>Plaće za posebne uvjete rada</t>
  </si>
  <si>
    <t>Tekuće pomoći proračunskim korisnicima dr. proračuna</t>
  </si>
  <si>
    <t>Tekući prijenosi između između prorač.korisnika istog proračuna</t>
  </si>
  <si>
    <t>Ostale naknade građanima i kućanstvima iz proračuna</t>
  </si>
  <si>
    <t>Mjerni i kontrolni uređaji</t>
  </si>
  <si>
    <t>Rashodi za nabavu nefinancijske imovine</t>
  </si>
  <si>
    <t>Licence</t>
  </si>
  <si>
    <t>Knjige, umjetnička djela i ostalie izložb.vrijednosti</t>
  </si>
  <si>
    <t>Tisak</t>
  </si>
  <si>
    <t>Tekuće pomoći proračunskim korisnicima iz proračuna koji im nije nadležan</t>
  </si>
  <si>
    <t>Kapitalne pomoći proračunskim korisnicima iz proračuna koji im nije nadležan</t>
  </si>
  <si>
    <t xml:space="preserve">Pomoći temeljem prijenosa EU sredstava </t>
  </si>
  <si>
    <t>Tekuće pomoćći temeljem prijenosa EU sredstava</t>
  </si>
  <si>
    <t>Prihodi iz proračuna za financiranje redovne djelatnosti</t>
  </si>
  <si>
    <t>Prihodi od imovine</t>
  </si>
  <si>
    <t>Prihodi od financijske imovine - kamate a vista</t>
  </si>
  <si>
    <t>Prihodi od nefinancijske imovine - najam</t>
  </si>
  <si>
    <t>Prihodi od administrativnih pristojbi i po posebnim propisima</t>
  </si>
  <si>
    <t>Prihodi od pruženih usluga - najam</t>
  </si>
  <si>
    <t>Prihodi od prodaje robe i pruženih usluga</t>
  </si>
  <si>
    <t>Tekuće donacije  od pravnih i fizičkih osoba izvan općeg proračuna</t>
  </si>
  <si>
    <t xml:space="preserve">PRIHODI PO IZVORIMA FINANCIRANJA </t>
  </si>
  <si>
    <t>Opći prihodi i primici</t>
  </si>
  <si>
    <t>Donacije</t>
  </si>
  <si>
    <t xml:space="preserve">Prihodi za posebne namjene </t>
  </si>
  <si>
    <t>Pomoći</t>
  </si>
  <si>
    <t>Vlastiti prihodi</t>
  </si>
  <si>
    <t xml:space="preserve">Sveukupno </t>
  </si>
  <si>
    <t>Tekuće pomoći od izvanproračunskih korisnika</t>
  </si>
  <si>
    <t>Kamate na oročena sredstva</t>
  </si>
  <si>
    <t>Prihodi od zakupa i iznajmljivanja imovine</t>
  </si>
  <si>
    <t>Rashodi za nabavu neproizvedene dugotrajne imovine</t>
  </si>
  <si>
    <t xml:space="preserve">RASHODI PO IZVORIMA FINANCIRANJA </t>
  </si>
  <si>
    <t>SAŽETAK</t>
  </si>
  <si>
    <t>A. RAČUN PRIHODA I RASHODA</t>
  </si>
  <si>
    <t>OPIS</t>
  </si>
  <si>
    <t>6 PRIHODI POSLOVANJA</t>
  </si>
  <si>
    <t>7 PRIHODI OD PRODAJE NEFINANCIJSKE IMOVINE</t>
  </si>
  <si>
    <t>UKUPNO PRIHODI</t>
  </si>
  <si>
    <t>3 RASHODI POSLOVANJA</t>
  </si>
  <si>
    <t>4 RASHODI ZA NABAVU NEFINANCIJSKE IMOVINE</t>
  </si>
  <si>
    <t>Razlika</t>
  </si>
  <si>
    <t>B. RAČUN FINANCIRANJA</t>
  </si>
  <si>
    <t>8 PRIMICI OD FINANCIJSKE IMOVINE I ZADUŽIVANJA</t>
  </si>
  <si>
    <t>5 IZDACI ZA FINANCIJSKU IMOVINU I OTPLATE ZAJMOVA</t>
  </si>
  <si>
    <t>NETO FINANCIRANJE</t>
  </si>
  <si>
    <t>REKAPITULACIJA</t>
  </si>
  <si>
    <t>UKUPNI PRIHODI</t>
  </si>
  <si>
    <t>VIŠAK PRETHODNIH GODINA</t>
  </si>
  <si>
    <t>PRIMICI OD FINANCIJSKE IMOVINE I ZADUŽIVANJA</t>
  </si>
  <si>
    <t>UKUPNO RASPOLOŽIVA SREDSTVA</t>
  </si>
  <si>
    <t>UKUPNI RASHODI</t>
  </si>
  <si>
    <t>IZDACI ZA FINANCIJSKU IMOVINU I OTPLATU ZAJMOVA</t>
  </si>
  <si>
    <t>UKUPNO RASPOREĐENA SREDSTVA</t>
  </si>
  <si>
    <t>C. RASPOLOŽIVA SREDSTVA IZ PRETHODNE GODINE</t>
  </si>
  <si>
    <t>VIŠAK / MANJAK IZ PRETHODNE GODINE KOJI ĆE SE POKRITI U TEKUĆOJ GODINI</t>
  </si>
  <si>
    <t>VIŠAK / MANJAK + RASPOLOŽIVA SREDSTVA IZ PRETHODNIH GODINA + NETO FINANCIRANJE</t>
  </si>
  <si>
    <t>D. INFORMACIJA O UKUPNOM VIŠKU/MANJKU DONESENOM IZ PRETHODNE GODINE</t>
  </si>
  <si>
    <t>UKUPAN DONOS VIŠKA / MANJKA IZ PRETHODNE GODINE</t>
  </si>
  <si>
    <t>Prihodi od prodaje nefinancijske imovine</t>
  </si>
  <si>
    <t>Prihodi od prodaje neproizvedene dugotrajne imovine</t>
  </si>
  <si>
    <t>Prihodi od prodaje materijalne imovine-prirodnih bogatstava</t>
  </si>
  <si>
    <t>Prihodi od prodaje proizvedene dugotrajne imovine</t>
  </si>
  <si>
    <t>Prihodi od prodaje građevinskih objekata</t>
  </si>
  <si>
    <t>Prihodi od prodaje postrojenja i opreme</t>
  </si>
  <si>
    <t>Prihodi od prodaje prijevoznih sredstava</t>
  </si>
  <si>
    <t>Primici od financijske imovine i zaduživanja</t>
  </si>
  <si>
    <t>Primljeni povrati glavnica danih zajmova i depozita</t>
  </si>
  <si>
    <t>Primici od povrata depozita i jamčevnih pologa</t>
  </si>
  <si>
    <t>Primici od prodaje dionica i udjela u glavnici</t>
  </si>
  <si>
    <t>Primici od prodaje dionica i udjela u glavnici trg.druš.u js</t>
  </si>
  <si>
    <t>Primici od zaduživanja</t>
  </si>
  <si>
    <t>Primlj.krediti i zajmovi  od kredit.i ost.financ.inst.izv.js</t>
  </si>
  <si>
    <t>Prihodi poslovanja</t>
  </si>
  <si>
    <t>Izdaci za financijsku imovinu i otplate zajmova</t>
  </si>
  <si>
    <t>Izdaci za otplate glavnica primljenih kredita i zajmova</t>
  </si>
  <si>
    <t>Otplate gl.primlj.kred.i zajm.od kred.i ost.fin.inst.izv.js</t>
  </si>
  <si>
    <t>Izvor financiranja</t>
  </si>
  <si>
    <t>Naziv izvora financiranja</t>
  </si>
  <si>
    <t>Kapitalne donacije  od pravnih i fizičkih osoba izvan općeg proračuna</t>
  </si>
  <si>
    <t>Ulaganja u računalne programe</t>
  </si>
  <si>
    <t>Nematerijalna proizvedena imovina</t>
  </si>
  <si>
    <t>Proračunski korisnik:</t>
  </si>
  <si>
    <t>17101 Srednja škola Buzet</t>
  </si>
  <si>
    <t>OIB:</t>
  </si>
  <si>
    <t>93755291191</t>
  </si>
  <si>
    <t>Index</t>
  </si>
  <si>
    <t>7 = 6/5*100</t>
  </si>
  <si>
    <t>8 = 6/3*100</t>
  </si>
  <si>
    <t>-</t>
  </si>
  <si>
    <t>Popis</t>
  </si>
  <si>
    <t>Program</t>
  </si>
  <si>
    <t>Aktivnost</t>
  </si>
  <si>
    <t>Proračun MZO</t>
  </si>
  <si>
    <t>PLAĆE (BRUTO)</t>
  </si>
  <si>
    <t>PLAĆE</t>
  </si>
  <si>
    <t>OSTALI RASHODI ZA ZAPOSLENE</t>
  </si>
  <si>
    <t>DOPRINOSI NA PLAĆE</t>
  </si>
  <si>
    <t>INTELEKTUALNE I OSOBNE USLUGE</t>
  </si>
  <si>
    <t>OSTALI NESPOMENUTI RASHODI</t>
  </si>
  <si>
    <t>Ukupno</t>
  </si>
  <si>
    <t>Redovna djelatnost SŠ -Minimalni standardi</t>
  </si>
  <si>
    <t>A220101</t>
  </si>
  <si>
    <t>Materijalni rashodi SŠ po kriterijima</t>
  </si>
  <si>
    <t>48007</t>
  </si>
  <si>
    <t>Decentralizirana sredstva za srednje škole</t>
  </si>
  <si>
    <t>RASHODI ZA MATERIJAL I ENERGIJU</t>
  </si>
  <si>
    <t>SITAN INVENTAR I AUTOGUME</t>
  </si>
  <si>
    <t>A220102</t>
  </si>
  <si>
    <t>Redovna djelatnost SŠ po stvarnom trošku</t>
  </si>
  <si>
    <t>NAKNADE ZA PRIJEVOZ NA POSAO</t>
  </si>
  <si>
    <t>RASHODI ZA ENERGIJU</t>
  </si>
  <si>
    <t>RASHODI ZA ZDRAVSTVENE USLUGE</t>
  </si>
  <si>
    <t>OSTALI NEPOMENUTI RASHODI POSLOVANJA</t>
  </si>
  <si>
    <t>PREMIJE OSIGURANJA</t>
  </si>
  <si>
    <t>A230102</t>
  </si>
  <si>
    <t>Županijska natjecanja</t>
  </si>
  <si>
    <t>Nenamjenski prihodi i primici</t>
  </si>
  <si>
    <t>A230115</t>
  </si>
  <si>
    <t>Ostali programi i projekti</t>
  </si>
  <si>
    <t>32400</t>
  </si>
  <si>
    <t>Vlastiti prihodi srednjih škola</t>
  </si>
  <si>
    <t>REPREZENTACIJA</t>
  </si>
  <si>
    <t>A230116</t>
  </si>
  <si>
    <t>ŠkolskI list, časopisi i knjige</t>
  </si>
  <si>
    <t>A230135</t>
  </si>
  <si>
    <t>Školsko sportsko natjecanje</t>
  </si>
  <si>
    <t>A230140</t>
  </si>
  <si>
    <t>Sufinanciranje redovne djelatnosti</t>
  </si>
  <si>
    <t>3111</t>
  </si>
  <si>
    <t>PLAĆE ZA REDOVAN RAD</t>
  </si>
  <si>
    <t>3132</t>
  </si>
  <si>
    <t>DOPRINOSI ZA OBVEZNO ZDRAVSTVENO OSIGURANJE</t>
  </si>
  <si>
    <t>SITAN INVENTAR</t>
  </si>
  <si>
    <t>NAKNADE TROŠKOVA OSOBAMA IZVAN RADNOG ODNOSA</t>
  </si>
  <si>
    <t>3241</t>
  </si>
  <si>
    <t>55043</t>
  </si>
  <si>
    <t>Grad Buzet za proračunske korisnike</t>
  </si>
  <si>
    <t>Ministarstvo znanosti i obrazovanja za proračunske korisnike</t>
  </si>
  <si>
    <t>MATERIJAL I DIJELOVI ZA TEKUĆE I INVESTICIJSKO ODRŽAVANJE</t>
  </si>
  <si>
    <t>SITNI INVENTAR I AUTOGUME</t>
  </si>
  <si>
    <t>A230154</t>
  </si>
  <si>
    <t>Dani otvorene nastave</t>
  </si>
  <si>
    <t>A230168</t>
  </si>
  <si>
    <t>EU projekti kod proračunskih korisnika</t>
  </si>
  <si>
    <t>58400</t>
  </si>
  <si>
    <t>Ostale institucije za srednje škole</t>
  </si>
  <si>
    <t>A230169</t>
  </si>
  <si>
    <t>Obrazovanje odraslih</t>
  </si>
  <si>
    <t>NAKNADE ZA PRIJEVOZ, ZA RAD NA TERENU I ODVOJENI ŽIVOT</t>
  </si>
  <si>
    <t>3235</t>
  </si>
  <si>
    <t>ZAKUPNINE I NAJAMNINE</t>
  </si>
  <si>
    <t>A230174</t>
  </si>
  <si>
    <t>Autoškola</t>
  </si>
  <si>
    <t>3292</t>
  </si>
  <si>
    <t>A230184</t>
  </si>
  <si>
    <t>Zavičajna nastava</t>
  </si>
  <si>
    <t>Donacije za srednje škole</t>
  </si>
  <si>
    <t>A230199</t>
  </si>
  <si>
    <t>Školska shema</t>
  </si>
  <si>
    <t>53060</t>
  </si>
  <si>
    <t>Ministarstvo poljoprivrede za proračunske korisnike</t>
  </si>
  <si>
    <t>Programi obrazovanja iznad standarda</t>
  </si>
  <si>
    <t>Investicijsko održavanje srednjih škola</t>
  </si>
  <si>
    <t>A240202</t>
  </si>
  <si>
    <t>Investicijsko održavanje SŠ- iznad standarda</t>
  </si>
  <si>
    <t>Opremanje u srednjim školama</t>
  </si>
  <si>
    <t>K240601</t>
  </si>
  <si>
    <t>Školski namještaj i oprema</t>
  </si>
  <si>
    <t>KNJIGE, UMJ. DJELA I OSTALE IZLOŽBENE VRIJEDNOSTI</t>
  </si>
  <si>
    <t>53082</t>
  </si>
  <si>
    <t>OIB: 93755291191</t>
  </si>
  <si>
    <r>
      <rPr>
        <b/>
        <sz val="10"/>
        <rFont val="Arial"/>
        <family val="2"/>
        <charset val="238"/>
      </rPr>
      <t xml:space="preserve">Proračunski korisnik: </t>
    </r>
    <r>
      <rPr>
        <sz val="10"/>
        <rFont val="Arial"/>
        <family val="2"/>
        <charset val="238"/>
      </rPr>
      <t>17101 Srednja škola Buzet</t>
    </r>
  </si>
  <si>
    <t>Plaće i drugi rashodi za zaposlene srednjih škola</t>
  </si>
  <si>
    <t>Tea Peloza, prof.</t>
  </si>
  <si>
    <t>Predsjednica Školskog odbora</t>
  </si>
  <si>
    <t xml:space="preserve">Ostvarenje 2021. </t>
  </si>
  <si>
    <t>Prijenosi između proračunskih korisnika istog proračuna</t>
  </si>
  <si>
    <t>Tekući prijenosi između proračunskih korisnika istog proračuna</t>
  </si>
  <si>
    <t>ZDRAVSTVENE USLUGE</t>
  </si>
  <si>
    <t>TROŠKOVI SUDSKIH POSTUPAKA</t>
  </si>
  <si>
    <t>ZATEZNE KAMATE</t>
  </si>
  <si>
    <t>RADNA ODJEĆA</t>
  </si>
  <si>
    <t>A230105</t>
  </si>
  <si>
    <t>Prijevoz učenika srednjih škola</t>
  </si>
  <si>
    <t>NAKNADE GRAĐANIMA I KUĆANSTVIMA</t>
  </si>
  <si>
    <t>NAKNADE GRAĐANIMA I KUĆANSTVIMA U NARAVI</t>
  </si>
  <si>
    <t>MATERIJAL I DIJELOVI ZA TEKUĆE I IVESTICIJSKO ODRŽAVANJE</t>
  </si>
  <si>
    <t>A240201</t>
  </si>
  <si>
    <t>Investicijsko održavanje SŠ- minimalni standard</t>
  </si>
  <si>
    <t>Kapitalna ulaganja u srednje škole</t>
  </si>
  <si>
    <t>K240401</t>
  </si>
  <si>
    <t>Projektna dokumentacija srednjih škola</t>
  </si>
  <si>
    <t>Decentralizirana sredstva za kapitalno za srednje škole</t>
  </si>
  <si>
    <t>OSTALA NEMATERIJALNA IMOVINA</t>
  </si>
  <si>
    <t>PRIJEVOZNA SREDSTVA U CESTOVNOM PROMETU</t>
  </si>
  <si>
    <t>K240602</t>
  </si>
  <si>
    <t>Opremanje biblioteke</t>
  </si>
  <si>
    <t>Troškovi sudskih postupaka</t>
  </si>
  <si>
    <t>Zatezne kamate</t>
  </si>
  <si>
    <t>Ostala nematerijalna imovina</t>
  </si>
  <si>
    <t xml:space="preserve">
Izvršenje 2021. </t>
  </si>
  <si>
    <t>Rashodi poslovanja</t>
  </si>
  <si>
    <t>Prijevozna sredstva</t>
  </si>
  <si>
    <t xml:space="preserve">Izvršenje 2021. </t>
  </si>
  <si>
    <t>OSTVARENJE/ IZVRŠENJE 2021</t>
  </si>
  <si>
    <t>IZVJEŠTAJ O IZVRŠENJU FINANCIJSKOG PLANA ZA 2022.G. PO EKONOMSKOJ, PROGRAMSKOJ KLASIFIKACIJI I IZVORIMA FINANCIRANJA</t>
  </si>
  <si>
    <t>Ostvarenje / izvršenje 2021</t>
  </si>
  <si>
    <t>Izvorni plan 2022</t>
  </si>
  <si>
    <t>Tekući plan 2022</t>
  </si>
  <si>
    <t>A230101</t>
  </si>
  <si>
    <t>Materijalni troškovi iznad standarda</t>
  </si>
  <si>
    <t>Decentralizirana sredstva prethodne godine- školstvo</t>
  </si>
  <si>
    <t>NAKNADE TROŠKOVA</t>
  </si>
  <si>
    <t>PRIJENOSI IZMEĐU PRORAČUNSKIH KORISNIKA</t>
  </si>
  <si>
    <t>SITNI INVENTAR</t>
  </si>
  <si>
    <t>SLUŽBENA RADNA I ZAŠTITNA ODJEĆA I OBUĆA</t>
  </si>
  <si>
    <t>FINANCIJSKI RASHODI</t>
  </si>
  <si>
    <t>USLUGE PLATNOG PROMETA</t>
  </si>
  <si>
    <t>K240417</t>
  </si>
  <si>
    <t>Fotonaponske elektrane kod SŠ</t>
  </si>
  <si>
    <t>OSTALA PRAVA</t>
  </si>
  <si>
    <t>FZOEU za srednje škole</t>
  </si>
  <si>
    <t>DONACIJE ZA SREDNJE ŠKOLE</t>
  </si>
  <si>
    <t>Ostvarenje / izvršenje 2022.</t>
  </si>
  <si>
    <t xml:space="preserve">
Izvršenje 2022. </t>
  </si>
  <si>
    <t>Ulaganja na tuđoj imovini radi prava korištenja</t>
  </si>
  <si>
    <t xml:space="preserve">Izvorni plan 2022 </t>
  </si>
  <si>
    <t xml:space="preserve">Tekući plan 2022 </t>
  </si>
  <si>
    <t xml:space="preserve">Izvršenje 2022. </t>
  </si>
  <si>
    <t>IZVRŠENJE RASHODA I IZDATAKA ZA 2022.G.</t>
  </si>
  <si>
    <t>OSTVARENJE PRIHODA I PRIMITAKA ZA 2022.G.</t>
  </si>
  <si>
    <t xml:space="preserve">Ostvarenje 2022. </t>
  </si>
  <si>
    <t>IZVJEŠTAJ O IZVRŠENJU FINANCIJSKOG PLANA ZA 2022. GODINU</t>
  </si>
  <si>
    <t>IZVORNI PLAN 2022</t>
  </si>
  <si>
    <t>TEKUĆI PLAN 2022</t>
  </si>
  <si>
    <t>OSTVARENJE/ IZVRŠENJE 2022</t>
  </si>
  <si>
    <t>KLASA: 011-03/23-02/01</t>
  </si>
  <si>
    <t>URBROJ: 2106-23-23-4</t>
  </si>
  <si>
    <t>U Buzetu, 28. ožujka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</si>
</sst>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5" formatCode="[$-1041A]#,##0.00;\-\ #,##0.00"/>
    <numFmt numFmtId="192" formatCode="#,##0.00\ _k_n"/>
    <numFmt numFmtId="193" formatCode="[$-1041A]dd\.mm\.yyyy\."/>
    <numFmt numFmtId="194" formatCode="[$-1041A]#,##0.00"/>
  </numFmts>
  <fonts count="21" x14ac:knownFonts="1">
    <font>
      <sz val="10"/>
      <name val="Arial"/>
    </font>
    <font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9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0"/>
      </patternFill>
    </fill>
    <fill>
      <patternFill patternType="solid">
        <fgColor theme="0" tint="-4.9989318521683403E-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4" tint="0.39997558519241921"/>
        <bgColor indexed="0"/>
      </patternFill>
    </fill>
    <fill>
      <patternFill patternType="solid">
        <fgColor theme="7" tint="0.79998168889431442"/>
        <bgColor indexed="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311">
    <xf numFmtId="0" fontId="0" fillId="0" borderId="0" xfId="0"/>
    <xf numFmtId="0" fontId="3" fillId="0" borderId="0" xfId="0" applyFont="1" applyAlignment="1">
      <alignment readingOrder="1"/>
    </xf>
    <xf numFmtId="0" fontId="4" fillId="0" borderId="0" xfId="0" applyFont="1" applyAlignment="1" applyProtection="1">
      <alignment wrapText="1" readingOrder="1"/>
      <protection locked="0"/>
    </xf>
    <xf numFmtId="0" fontId="5" fillId="0" borderId="0" xfId="0" applyFont="1" applyAlignment="1">
      <alignment readingOrder="1"/>
    </xf>
    <xf numFmtId="0" fontId="1" fillId="0" borderId="0" xfId="0" applyFont="1" applyAlignment="1">
      <alignment readingOrder="1"/>
    </xf>
    <xf numFmtId="192" fontId="3" fillId="0" borderId="1" xfId="0" quotePrefix="1" applyNumberFormat="1" applyFont="1" applyFill="1" applyBorder="1" applyAlignment="1">
      <alignment horizontal="center" vertical="center" wrapText="1"/>
    </xf>
    <xf numFmtId="192" fontId="3" fillId="0" borderId="1" xfId="0" quotePrefix="1" applyNumberFormat="1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wrapText="1" readingOrder="1"/>
      <protection locked="0"/>
    </xf>
    <xf numFmtId="185" fontId="4" fillId="0" borderId="2" xfId="0" applyNumberFormat="1" applyFont="1" applyBorder="1" applyAlignment="1" applyProtection="1">
      <alignment wrapText="1" readingOrder="1"/>
      <protection locked="0"/>
    </xf>
    <xf numFmtId="192" fontId="7" fillId="0" borderId="1" xfId="0" applyNumberFormat="1" applyFont="1" applyFill="1" applyBorder="1" applyAlignment="1">
      <alignment horizontal="center" vertical="center" wrapText="1"/>
    </xf>
    <xf numFmtId="192" fontId="7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wrapText="1" readingOrder="1"/>
      <protection locked="0"/>
    </xf>
    <xf numFmtId="0" fontId="1" fillId="0" borderId="1" xfId="0" applyFont="1" applyBorder="1" applyAlignment="1">
      <alignment wrapText="1" readingOrder="1"/>
    </xf>
    <xf numFmtId="185" fontId="1" fillId="0" borderId="3" xfId="0" applyNumberFormat="1" applyFont="1" applyBorder="1" applyAlignment="1" applyProtection="1">
      <alignment wrapText="1" readingOrder="1"/>
      <protection locked="0"/>
    </xf>
    <xf numFmtId="185" fontId="1" fillId="0" borderId="2" xfId="0" applyNumberFormat="1" applyFont="1" applyBorder="1" applyAlignment="1" applyProtection="1">
      <alignment wrapText="1" readingOrder="1"/>
      <protection locked="0"/>
    </xf>
    <xf numFmtId="0" fontId="15" fillId="0" borderId="0" xfId="0" applyFont="1" applyBorder="1" applyAlignment="1">
      <alignment wrapText="1" readingOrder="1"/>
    </xf>
    <xf numFmtId="185" fontId="4" fillId="0" borderId="0" xfId="0" applyNumberFormat="1" applyFont="1" applyBorder="1" applyAlignment="1" applyProtection="1">
      <alignment wrapText="1" readingOrder="1"/>
      <protection locked="0"/>
    </xf>
    <xf numFmtId="192" fontId="8" fillId="0" borderId="1" xfId="0" applyNumberFormat="1" applyFont="1" applyFill="1" applyBorder="1" applyAlignment="1">
      <alignment horizontal="center" vertical="center"/>
    </xf>
    <xf numFmtId="185" fontId="1" fillId="0" borderId="4" xfId="0" applyNumberFormat="1" applyFont="1" applyBorder="1" applyAlignment="1" applyProtection="1">
      <alignment wrapText="1" readingOrder="1"/>
      <protection locked="0"/>
    </xf>
    <xf numFmtId="0" fontId="2" fillId="0" borderId="2" xfId="0" applyFont="1" applyBorder="1" applyAlignment="1" applyProtection="1">
      <alignment horizontal="center" wrapText="1" readingOrder="1"/>
      <protection locked="0"/>
    </xf>
    <xf numFmtId="192" fontId="1" fillId="0" borderId="1" xfId="0" applyNumberFormat="1" applyFont="1" applyFill="1" applyBorder="1" applyAlignment="1">
      <alignment horizontal="center" wrapText="1" readingOrder="1"/>
    </xf>
    <xf numFmtId="192" fontId="1" fillId="0" borderId="1" xfId="0" applyNumberFormat="1" applyFont="1" applyFill="1" applyBorder="1" applyAlignment="1">
      <alignment horizontal="center" readingOrder="1"/>
    </xf>
    <xf numFmtId="1" fontId="16" fillId="0" borderId="1" xfId="0" applyNumberFormat="1" applyFont="1" applyFill="1" applyBorder="1" applyAlignment="1">
      <alignment horizontal="center" wrapText="1" readingOrder="1"/>
    </xf>
    <xf numFmtId="1" fontId="16" fillId="0" borderId="1" xfId="0" quotePrefix="1" applyNumberFormat="1" applyFont="1" applyFill="1" applyBorder="1" applyAlignment="1">
      <alignment horizontal="center" wrapText="1" readingOrder="1"/>
    </xf>
    <xf numFmtId="192" fontId="16" fillId="0" borderId="1" xfId="0" quotePrefix="1" applyNumberFormat="1" applyFont="1" applyFill="1" applyBorder="1" applyAlignment="1">
      <alignment horizontal="center" wrapText="1" readingOrder="1"/>
    </xf>
    <xf numFmtId="192" fontId="16" fillId="0" borderId="1" xfId="0" quotePrefix="1" applyNumberFormat="1" applyFont="1" applyFill="1" applyBorder="1" applyAlignment="1">
      <alignment horizontal="center" readingOrder="1"/>
    </xf>
    <xf numFmtId="3" fontId="1" fillId="0" borderId="0" xfId="0" applyNumberFormat="1" applyFont="1" applyFill="1"/>
    <xf numFmtId="4" fontId="1" fillId="0" borderId="0" xfId="0" applyNumberFormat="1" applyFont="1" applyFill="1" applyAlignment="1">
      <alignment horizontal="right" wrapText="1"/>
    </xf>
    <xf numFmtId="192" fontId="1" fillId="0" borderId="0" xfId="0" applyNumberFormat="1" applyFont="1" applyFill="1" applyAlignment="1">
      <alignment horizontal="center" vertical="center" wrapText="1"/>
    </xf>
    <xf numFmtId="192" fontId="1" fillId="0" borderId="0" xfId="0" applyNumberFormat="1" applyFont="1" applyFill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quotePrefix="1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/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/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Alignment="1">
      <alignment horizontal="center" vertical="center" wrapText="1"/>
    </xf>
    <xf numFmtId="3" fontId="3" fillId="0" borderId="0" xfId="0" quotePrefix="1" applyNumberFormat="1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 wrapText="1"/>
    </xf>
    <xf numFmtId="3" fontId="7" fillId="0" borderId="0" xfId="0" applyNumberFormat="1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vertical="center"/>
    </xf>
    <xf numFmtId="4" fontId="7" fillId="0" borderId="1" xfId="0" quotePrefix="1" applyNumberFormat="1" applyFont="1" applyFill="1" applyBorder="1" applyAlignment="1">
      <alignment horizontal="right" vertical="center" wrapText="1"/>
    </xf>
    <xf numFmtId="3" fontId="7" fillId="0" borderId="0" xfId="0" quotePrefix="1" applyNumberFormat="1" applyFont="1" applyFill="1" applyBorder="1" applyAlignment="1">
      <alignment vertical="center"/>
    </xf>
    <xf numFmtId="192" fontId="7" fillId="0" borderId="0" xfId="0" applyNumberFormat="1" applyFont="1" applyFill="1" applyBorder="1" applyAlignment="1">
      <alignment horizontal="center" vertical="center"/>
    </xf>
    <xf numFmtId="3" fontId="7" fillId="0" borderId="0" xfId="0" quotePrefix="1" applyNumberFormat="1" applyFont="1" applyFill="1" applyAlignment="1">
      <alignment horizontal="center" vertical="center"/>
    </xf>
    <xf numFmtId="192" fontId="7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right"/>
    </xf>
    <xf numFmtId="3" fontId="8" fillId="0" borderId="0" xfId="0" applyNumberFormat="1" applyFont="1" applyFill="1"/>
    <xf numFmtId="4" fontId="7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3" fontId="7" fillId="0" borderId="0" xfId="0" applyNumberFormat="1" applyFont="1" applyFill="1"/>
    <xf numFmtId="3" fontId="7" fillId="0" borderId="1" xfId="0" quotePrefix="1" applyNumberFormat="1" applyFont="1" applyFill="1" applyBorder="1" applyAlignment="1">
      <alignment horizontal="left" vertical="center"/>
    </xf>
    <xf numFmtId="3" fontId="7" fillId="0" borderId="0" xfId="0" quotePrefix="1" applyNumberFormat="1" applyFont="1" applyFill="1" applyAlignment="1">
      <alignment horizontal="left" vertical="center"/>
    </xf>
    <xf numFmtId="3" fontId="7" fillId="0" borderId="1" xfId="0" quotePrefix="1" applyNumberFormat="1" applyFont="1" applyFill="1" applyBorder="1" applyAlignment="1">
      <alignment horizontal="center" vertical="center"/>
    </xf>
    <xf numFmtId="4" fontId="7" fillId="0" borderId="1" xfId="0" quotePrefix="1" applyNumberFormat="1" applyFont="1" applyFill="1" applyBorder="1" applyAlignment="1">
      <alignment horizontal="right" vertical="center"/>
    </xf>
    <xf numFmtId="4" fontId="7" fillId="0" borderId="0" xfId="0" quotePrefix="1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right" vertical="center" wrapText="1"/>
    </xf>
    <xf numFmtId="192" fontId="3" fillId="0" borderId="0" xfId="0" applyNumberFormat="1" applyFont="1" applyFill="1" applyAlignment="1">
      <alignment horizontal="center" vertical="center"/>
    </xf>
    <xf numFmtId="4" fontId="7" fillId="0" borderId="0" xfId="0" quotePrefix="1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center" vertical="center"/>
    </xf>
    <xf numFmtId="3" fontId="7" fillId="0" borderId="1" xfId="0" applyNumberFormat="1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left" vertical="center" wrapText="1"/>
    </xf>
    <xf numFmtId="192" fontId="3" fillId="0" borderId="0" xfId="0" applyNumberFormat="1" applyFont="1" applyFill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/>
    </xf>
    <xf numFmtId="1" fontId="1" fillId="0" borderId="0" xfId="0" applyNumberFormat="1" applyFont="1" applyFill="1" applyAlignment="1">
      <alignment horizontal="center"/>
    </xf>
    <xf numFmtId="0" fontId="3" fillId="0" borderId="1" xfId="0" quotePrefix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/>
    </xf>
    <xf numFmtId="3" fontId="3" fillId="0" borderId="0" xfId="0" applyNumberFormat="1" applyFont="1" applyFill="1" applyAlignment="1">
      <alignment horizontal="left" vertical="center"/>
    </xf>
    <xf numFmtId="3" fontId="1" fillId="0" borderId="0" xfId="0" applyNumberFormat="1" applyFont="1" applyFill="1" applyAlignment="1">
      <alignment horizontal="left"/>
    </xf>
    <xf numFmtId="0" fontId="15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5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2" borderId="6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192" fontId="7" fillId="3" borderId="1" xfId="0" applyNumberFormat="1" applyFont="1" applyFill="1" applyBorder="1" applyAlignment="1">
      <alignment horizontal="center" vertical="center" wrapText="1"/>
    </xf>
    <xf numFmtId="192" fontId="7" fillId="3" borderId="1" xfId="0" applyNumberFormat="1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3" fontId="7" fillId="3" borderId="1" xfId="0" quotePrefix="1" applyNumberFormat="1" applyFont="1" applyFill="1" applyBorder="1" applyAlignment="1">
      <alignment horizontal="left" vertical="center"/>
    </xf>
    <xf numFmtId="3" fontId="7" fillId="3" borderId="1" xfId="0" quotePrefix="1" applyNumberFormat="1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left" vertical="center" wrapText="1"/>
    </xf>
    <xf numFmtId="3" fontId="7" fillId="3" borderId="8" xfId="0" applyNumberFormat="1" applyFont="1" applyFill="1" applyBorder="1" applyAlignment="1">
      <alignment horizontal="left" vertical="center"/>
    </xf>
    <xf numFmtId="3" fontId="7" fillId="3" borderId="8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right" vertical="center"/>
    </xf>
    <xf numFmtId="4" fontId="7" fillId="3" borderId="9" xfId="0" applyNumberFormat="1" applyFont="1" applyFill="1" applyBorder="1" applyAlignment="1">
      <alignment horizontal="right" vertical="center"/>
    </xf>
    <xf numFmtId="4" fontId="7" fillId="0" borderId="9" xfId="0" applyNumberFormat="1" applyFont="1" applyFill="1" applyBorder="1" applyAlignment="1">
      <alignment horizontal="right" vertical="center"/>
    </xf>
    <xf numFmtId="4" fontId="8" fillId="0" borderId="6" xfId="0" applyNumberFormat="1" applyFont="1" applyFill="1" applyBorder="1" applyAlignment="1">
      <alignment horizontal="right" vertical="center"/>
    </xf>
    <xf numFmtId="4" fontId="7" fillId="3" borderId="1" xfId="0" quotePrefix="1" applyNumberFormat="1" applyFont="1" applyFill="1" applyBorder="1" applyAlignment="1">
      <alignment horizontal="right" vertical="center"/>
    </xf>
    <xf numFmtId="0" fontId="6" fillId="0" borderId="2" xfId="0" applyFont="1" applyBorder="1" applyAlignment="1" applyProtection="1">
      <alignment horizontal="center" vertical="center" wrapText="1" readingOrder="1"/>
      <protection locked="0"/>
    </xf>
    <xf numFmtId="192" fontId="3" fillId="0" borderId="1" xfId="0" quotePrefix="1" applyNumberFormat="1" applyFont="1" applyFill="1" applyBorder="1" applyAlignment="1">
      <alignment horizontal="center" vertical="center" wrapText="1" readingOrder="1"/>
    </xf>
    <xf numFmtId="192" fontId="3" fillId="0" borderId="1" xfId="0" quotePrefix="1" applyNumberFormat="1" applyFont="1" applyFill="1" applyBorder="1" applyAlignment="1">
      <alignment horizontal="center" vertical="center" readingOrder="1"/>
    </xf>
    <xf numFmtId="0" fontId="3" fillId="0" borderId="0" xfId="0" applyFont="1" applyAlignment="1">
      <alignment vertical="center" readingOrder="1"/>
    </xf>
    <xf numFmtId="3" fontId="8" fillId="0" borderId="0" xfId="0" applyNumberFormat="1" applyFont="1" applyFill="1" applyAlignment="1">
      <alignment horizontal="center" vertical="center"/>
    </xf>
    <xf numFmtId="0" fontId="18" fillId="4" borderId="0" xfId="0" applyFont="1" applyFill="1" applyBorder="1" applyAlignment="1" applyProtection="1">
      <alignment vertical="top" wrapText="1" readingOrder="1"/>
      <protection locked="0"/>
    </xf>
    <xf numFmtId="0" fontId="19" fillId="5" borderId="0" xfId="0" applyFont="1" applyFill="1" applyBorder="1" applyAlignment="1" applyProtection="1">
      <alignment vertical="top" wrapText="1"/>
      <protection locked="0"/>
    </xf>
    <xf numFmtId="193" fontId="4" fillId="0" borderId="0" xfId="0" applyNumberFormat="1" applyFont="1" applyBorder="1" applyAlignment="1" applyProtection="1">
      <alignment horizontal="left" vertical="top" wrapText="1" readingOrder="1"/>
      <protection locked="0"/>
    </xf>
    <xf numFmtId="0" fontId="0" fillId="0" borderId="0" xfId="0" applyBorder="1" applyAlignment="1" applyProtection="1">
      <alignment vertical="top" wrapText="1"/>
      <protection locked="0"/>
    </xf>
    <xf numFmtId="185" fontId="10" fillId="0" borderId="2" xfId="0" applyNumberFormat="1" applyFont="1" applyBorder="1" applyAlignment="1" applyProtection="1">
      <alignment vertical="top" wrapText="1" readingOrder="1"/>
      <protection locked="0"/>
    </xf>
    <xf numFmtId="194" fontId="10" fillId="4" borderId="2" xfId="0" applyNumberFormat="1" applyFont="1" applyFill="1" applyBorder="1" applyAlignment="1" applyProtection="1">
      <alignment vertical="top" wrapText="1" readingOrder="1"/>
      <protection locked="0"/>
    </xf>
    <xf numFmtId="185" fontId="10" fillId="4" borderId="2" xfId="0" applyNumberFormat="1" applyFont="1" applyFill="1" applyBorder="1" applyAlignment="1" applyProtection="1">
      <alignment vertical="top" wrapText="1" readingOrder="1"/>
      <protection locked="0"/>
    </xf>
    <xf numFmtId="185" fontId="12" fillId="0" borderId="2" xfId="0" applyNumberFormat="1" applyFont="1" applyBorder="1" applyAlignment="1" applyProtection="1">
      <alignment vertical="top" wrapText="1" readingOrder="1"/>
      <protection locked="0"/>
    </xf>
    <xf numFmtId="194" fontId="12" fillId="4" borderId="2" xfId="0" applyNumberFormat="1" applyFont="1" applyFill="1" applyBorder="1" applyAlignment="1" applyProtection="1">
      <alignment vertical="top" wrapText="1" readingOrder="1"/>
      <protection locked="0"/>
    </xf>
    <xf numFmtId="185" fontId="12" fillId="4" borderId="2" xfId="0" applyNumberFormat="1" applyFont="1" applyFill="1" applyBorder="1" applyAlignment="1" applyProtection="1">
      <alignment vertical="top" wrapText="1" readingOrder="1"/>
      <protection locked="0"/>
    </xf>
    <xf numFmtId="0" fontId="12" fillId="4" borderId="10" xfId="0" applyFont="1" applyFill="1" applyBorder="1" applyAlignment="1" applyProtection="1">
      <alignment vertical="top" wrapText="1" readingOrder="1"/>
      <protection locked="0"/>
    </xf>
    <xf numFmtId="0" fontId="0" fillId="5" borderId="11" xfId="0" applyFill="1" applyBorder="1" applyAlignment="1" applyProtection="1">
      <alignment vertical="top" wrapText="1"/>
      <protection locked="0"/>
    </xf>
    <xf numFmtId="0" fontId="12" fillId="4" borderId="11" xfId="0" applyFont="1" applyFill="1" applyBorder="1" applyAlignment="1" applyProtection="1">
      <alignment vertical="top" wrapText="1" readingOrder="1"/>
      <protection locked="0"/>
    </xf>
    <xf numFmtId="0" fontId="0" fillId="5" borderId="3" xfId="0" applyFill="1" applyBorder="1" applyAlignment="1" applyProtection="1">
      <alignment vertical="top" wrapText="1"/>
      <protection locked="0"/>
    </xf>
    <xf numFmtId="185" fontId="12" fillId="5" borderId="2" xfId="0" applyNumberFormat="1" applyFont="1" applyFill="1" applyBorder="1" applyAlignment="1" applyProtection="1">
      <alignment vertical="top" wrapText="1" readingOrder="1"/>
      <protection locked="0"/>
    </xf>
    <xf numFmtId="49" fontId="10" fillId="4" borderId="2" xfId="0" applyNumberFormat="1" applyFont="1" applyFill="1" applyBorder="1" applyAlignment="1" applyProtection="1">
      <alignment horizontal="right" vertical="top" wrapText="1" readingOrder="1"/>
      <protection locked="0"/>
    </xf>
    <xf numFmtId="0" fontId="12" fillId="6" borderId="2" xfId="0" applyFont="1" applyFill="1" applyBorder="1" applyAlignment="1" applyProtection="1">
      <alignment horizontal="left" vertical="top" wrapText="1" readingOrder="1"/>
      <protection locked="0"/>
    </xf>
    <xf numFmtId="0" fontId="10" fillId="7" borderId="2" xfId="0" applyFont="1" applyFill="1" applyBorder="1" applyAlignment="1" applyProtection="1">
      <alignment horizontal="left" vertical="top" wrapText="1" readingOrder="1"/>
      <protection locked="0"/>
    </xf>
    <xf numFmtId="0" fontId="12" fillId="7" borderId="2" xfId="0" applyFont="1" applyFill="1" applyBorder="1" applyAlignment="1" applyProtection="1">
      <alignment horizontal="left" vertical="top" wrapText="1" readingOrder="1"/>
      <protection locked="0"/>
    </xf>
    <xf numFmtId="0" fontId="12" fillId="7" borderId="10" xfId="0" applyFont="1" applyFill="1" applyBorder="1" applyAlignment="1" applyProtection="1">
      <alignment vertical="top" wrapText="1" readingOrder="1"/>
      <protection locked="0"/>
    </xf>
    <xf numFmtId="0" fontId="0" fillId="8" borderId="11" xfId="0" applyFill="1" applyBorder="1" applyAlignment="1">
      <alignment vertical="top" wrapText="1"/>
    </xf>
    <xf numFmtId="0" fontId="0" fillId="8" borderId="3" xfId="0" applyFill="1" applyBorder="1" applyAlignment="1">
      <alignment vertical="top" wrapText="1"/>
    </xf>
    <xf numFmtId="194" fontId="10" fillId="0" borderId="2" xfId="0" applyNumberFormat="1" applyFont="1" applyBorder="1" applyAlignment="1" applyProtection="1">
      <alignment vertical="top" wrapText="1" readingOrder="1"/>
      <protection locked="0"/>
    </xf>
    <xf numFmtId="0" fontId="12" fillId="7" borderId="2" xfId="0" applyFont="1" applyFill="1" applyBorder="1" applyAlignment="1" applyProtection="1">
      <alignment vertical="top" wrapText="1" readingOrder="1"/>
      <protection locked="0"/>
    </xf>
    <xf numFmtId="0" fontId="10" fillId="0" borderId="2" xfId="0" applyFont="1" applyBorder="1" applyAlignment="1" applyProtection="1">
      <alignment horizontal="right" vertical="top" wrapText="1" readingOrder="1"/>
      <protection locked="0"/>
    </xf>
    <xf numFmtId="0" fontId="10" fillId="0" borderId="2" xfId="0" applyFont="1" applyBorder="1" applyAlignment="1" applyProtection="1">
      <alignment vertical="top" wrapText="1" readingOrder="1"/>
      <protection locked="0"/>
    </xf>
    <xf numFmtId="0" fontId="12" fillId="0" borderId="2" xfId="0" applyFont="1" applyBorder="1" applyAlignment="1" applyProtection="1">
      <alignment vertical="top" wrapText="1" readingOrder="1"/>
      <protection locked="0"/>
    </xf>
    <xf numFmtId="0" fontId="12" fillId="7" borderId="1" xfId="0" applyFont="1" applyFill="1" applyBorder="1" applyAlignment="1" applyProtection="1">
      <alignment horizontal="left" vertical="top" wrapText="1" readingOrder="1"/>
      <protection locked="0"/>
    </xf>
    <xf numFmtId="0" fontId="12" fillId="7" borderId="12" xfId="0" applyFont="1" applyFill="1" applyBorder="1" applyAlignment="1" applyProtection="1">
      <alignment horizontal="left" vertical="top" wrapText="1" readingOrder="1"/>
      <protection locked="0"/>
    </xf>
    <xf numFmtId="185" fontId="10" fillId="4" borderId="2" xfId="0" applyNumberFormat="1" applyFont="1" applyFill="1" applyBorder="1" applyAlignment="1" applyProtection="1">
      <alignment horizontal="right" vertical="top" wrapText="1" readingOrder="1"/>
      <protection locked="0"/>
    </xf>
    <xf numFmtId="194" fontId="10" fillId="5" borderId="2" xfId="0" applyNumberFormat="1" applyFont="1" applyFill="1" applyBorder="1" applyAlignment="1" applyProtection="1">
      <alignment vertical="top" wrapText="1" readingOrder="1"/>
      <protection locked="0"/>
    </xf>
    <xf numFmtId="0" fontId="10" fillId="5" borderId="2" xfId="0" applyFont="1" applyFill="1" applyBorder="1" applyAlignment="1" applyProtection="1">
      <alignment horizontal="right" vertical="top" wrapText="1" readingOrder="1"/>
      <protection locked="0"/>
    </xf>
    <xf numFmtId="0" fontId="0" fillId="5" borderId="0" xfId="0" applyFill="1"/>
    <xf numFmtId="185" fontId="10" fillId="5" borderId="2" xfId="0" applyNumberFormat="1" applyFont="1" applyFill="1" applyBorder="1" applyAlignment="1" applyProtection="1">
      <alignment vertical="top" wrapText="1" readingOrder="1"/>
      <protection locked="0"/>
    </xf>
    <xf numFmtId="185" fontId="10" fillId="7" borderId="2" xfId="0" applyNumberFormat="1" applyFont="1" applyFill="1" applyBorder="1" applyAlignment="1" applyProtection="1">
      <alignment vertical="top" wrapText="1" readingOrder="1"/>
      <protection locked="0"/>
    </xf>
    <xf numFmtId="4" fontId="12" fillId="0" borderId="2" xfId="0" applyNumberFormat="1" applyFont="1" applyBorder="1" applyAlignment="1" applyProtection="1">
      <alignment vertical="top" wrapText="1" readingOrder="1"/>
      <protection locked="0"/>
    </xf>
    <xf numFmtId="185" fontId="11" fillId="0" borderId="2" xfId="0" applyNumberFormat="1" applyFont="1" applyBorder="1" applyAlignment="1" applyProtection="1">
      <alignment vertical="top" wrapText="1" readingOrder="1"/>
      <protection locked="0"/>
    </xf>
    <xf numFmtId="194" fontId="11" fillId="4" borderId="2" xfId="0" applyNumberFormat="1" applyFont="1" applyFill="1" applyBorder="1" applyAlignment="1" applyProtection="1">
      <alignment vertical="top" wrapText="1" readingOrder="1"/>
      <protection locked="0"/>
    </xf>
    <xf numFmtId="194" fontId="10" fillId="0" borderId="12" xfId="0" applyNumberFormat="1" applyFont="1" applyBorder="1" applyAlignment="1" applyProtection="1">
      <alignment vertical="top" wrapText="1" readingOrder="1"/>
      <protection locked="0"/>
    </xf>
    <xf numFmtId="0" fontId="11" fillId="0" borderId="0" xfId="0" applyFont="1"/>
    <xf numFmtId="0" fontId="11" fillId="0" borderId="0" xfId="0" applyFont="1" applyBorder="1"/>
    <xf numFmtId="4" fontId="11" fillId="0" borderId="13" xfId="0" applyNumberFormat="1" applyFont="1" applyBorder="1" applyAlignment="1">
      <alignment horizontal="right" vertical="center"/>
    </xf>
    <xf numFmtId="185" fontId="10" fillId="4" borderId="13" xfId="0" applyNumberFormat="1" applyFont="1" applyFill="1" applyBorder="1" applyAlignment="1" applyProtection="1">
      <alignment vertical="top" wrapText="1" readingOrder="1"/>
      <protection locked="0"/>
    </xf>
    <xf numFmtId="0" fontId="1" fillId="0" borderId="0" xfId="0" applyFont="1" applyBorder="1"/>
    <xf numFmtId="0" fontId="0" fillId="0" borderId="0" xfId="0" applyBorder="1"/>
    <xf numFmtId="0" fontId="4" fillId="0" borderId="0" xfId="0" applyFont="1" applyAlignment="1" applyProtection="1">
      <alignment vertical="top" wrapText="1" readingOrder="1"/>
      <protection locked="0"/>
    </xf>
    <xf numFmtId="0" fontId="1" fillId="0" borderId="0" xfId="0" applyFont="1"/>
    <xf numFmtId="0" fontId="10" fillId="9" borderId="2" xfId="0" applyFont="1" applyFill="1" applyBorder="1" applyAlignment="1" applyProtection="1">
      <alignment horizontal="center" vertical="center" wrapText="1" readingOrder="1"/>
      <protection locked="0"/>
    </xf>
    <xf numFmtId="0" fontId="10" fillId="9" borderId="3" xfId="0" applyFont="1" applyFill="1" applyBorder="1" applyAlignment="1" applyProtection="1">
      <alignment horizontal="center" vertical="center" wrapText="1" readingOrder="1"/>
      <protection locked="0"/>
    </xf>
    <xf numFmtId="1" fontId="12" fillId="9" borderId="2" xfId="0" applyNumberFormat="1" applyFont="1" applyFill="1" applyBorder="1" applyAlignment="1" applyProtection="1">
      <alignment horizontal="center" vertical="top" wrapText="1" readingOrder="1"/>
      <protection locked="0"/>
    </xf>
    <xf numFmtId="0" fontId="12" fillId="10" borderId="2" xfId="0" applyFont="1" applyFill="1" applyBorder="1" applyAlignment="1" applyProtection="1">
      <alignment vertical="top" wrapText="1" readingOrder="1"/>
      <protection locked="0"/>
    </xf>
    <xf numFmtId="185" fontId="12" fillId="10" borderId="2" xfId="0" applyNumberFormat="1" applyFont="1" applyFill="1" applyBorder="1" applyAlignment="1" applyProtection="1">
      <alignment vertical="top" wrapText="1" readingOrder="1"/>
      <protection locked="0"/>
    </xf>
    <xf numFmtId="0" fontId="12" fillId="10" borderId="2" xfId="0" applyFont="1" applyFill="1" applyBorder="1" applyAlignment="1" applyProtection="1">
      <alignment horizontal="left" vertical="top" wrapText="1" readingOrder="1"/>
      <protection locked="0"/>
    </xf>
    <xf numFmtId="0" fontId="18" fillId="4" borderId="14" xfId="0" applyFont="1" applyFill="1" applyBorder="1" applyAlignment="1" applyProtection="1">
      <alignment vertical="top" wrapText="1" readingOrder="1"/>
      <protection locked="0"/>
    </xf>
    <xf numFmtId="0" fontId="18" fillId="4" borderId="15" xfId="0" applyFont="1" applyFill="1" applyBorder="1" applyAlignment="1" applyProtection="1">
      <alignment vertical="top" wrapText="1" readingOrder="1"/>
      <protection locked="0"/>
    </xf>
    <xf numFmtId="0" fontId="18" fillId="4" borderId="16" xfId="0" applyFont="1" applyFill="1" applyBorder="1" applyAlignment="1" applyProtection="1">
      <alignment vertical="top" wrapText="1" readingOrder="1"/>
      <protection locked="0"/>
    </xf>
    <xf numFmtId="0" fontId="4" fillId="0" borderId="0" xfId="0" applyFont="1" applyBorder="1" applyAlignment="1" applyProtection="1">
      <alignment vertical="top" wrapText="1" readingOrder="1"/>
      <protection locked="0"/>
    </xf>
    <xf numFmtId="0" fontId="12" fillId="7" borderId="10" xfId="0" applyFont="1" applyFill="1" applyBorder="1" applyAlignment="1" applyProtection="1">
      <alignment vertical="top" wrapText="1" readingOrder="1"/>
      <protection locked="0"/>
    </xf>
    <xf numFmtId="0" fontId="12" fillId="7" borderId="11" xfId="0" applyFont="1" applyFill="1" applyBorder="1" applyAlignment="1" applyProtection="1">
      <alignment vertical="top" wrapText="1" readingOrder="1"/>
      <protection locked="0"/>
    </xf>
    <xf numFmtId="0" fontId="12" fillId="7" borderId="3" xfId="0" applyFont="1" applyFill="1" applyBorder="1" applyAlignment="1" applyProtection="1">
      <alignment vertical="top" wrapText="1" readingOrder="1"/>
      <protection locked="0"/>
    </xf>
    <xf numFmtId="0" fontId="0" fillId="8" borderId="11" xfId="0" applyFill="1" applyBorder="1" applyAlignment="1">
      <alignment vertical="top" wrapText="1"/>
    </xf>
    <xf numFmtId="0" fontId="0" fillId="8" borderId="3" xfId="0" applyFill="1" applyBorder="1" applyAlignment="1">
      <alignment vertical="top" wrapText="1"/>
    </xf>
    <xf numFmtId="0" fontId="12" fillId="7" borderId="10" xfId="0" applyFont="1" applyFill="1" applyBorder="1" applyAlignment="1" applyProtection="1">
      <alignment vertical="top" wrapText="1" readingOrder="1"/>
      <protection locked="0"/>
    </xf>
    <xf numFmtId="0" fontId="12" fillId="7" borderId="11" xfId="0" applyFont="1" applyFill="1" applyBorder="1" applyAlignment="1" applyProtection="1">
      <alignment vertical="top" wrapText="1" readingOrder="1"/>
      <protection locked="0"/>
    </xf>
    <xf numFmtId="0" fontId="12" fillId="7" borderId="3" xfId="0" applyFont="1" applyFill="1" applyBorder="1" applyAlignment="1" applyProtection="1">
      <alignment vertical="top" wrapText="1" readingOrder="1"/>
      <protection locked="0"/>
    </xf>
    <xf numFmtId="0" fontId="0" fillId="8" borderId="11" xfId="0" applyFill="1" applyBorder="1" applyAlignment="1" applyProtection="1">
      <alignment vertical="top" wrapText="1"/>
      <protection locked="0"/>
    </xf>
    <xf numFmtId="0" fontId="0" fillId="8" borderId="3" xfId="0" applyFill="1" applyBorder="1" applyAlignment="1" applyProtection="1">
      <alignment vertical="top" wrapText="1"/>
      <protection locked="0"/>
    </xf>
    <xf numFmtId="0" fontId="10" fillId="0" borderId="10" xfId="0" applyFont="1" applyBorder="1" applyAlignment="1" applyProtection="1">
      <alignment horizontal="right" vertical="top" wrapText="1" readingOrder="1"/>
      <protection locked="0"/>
    </xf>
    <xf numFmtId="0" fontId="10" fillId="0" borderId="11" xfId="0" applyFont="1" applyBorder="1" applyAlignment="1" applyProtection="1">
      <alignment horizontal="right" vertical="top" wrapText="1" readingOrder="1"/>
      <protection locked="0"/>
    </xf>
    <xf numFmtId="0" fontId="10" fillId="0" borderId="3" xfId="0" applyFont="1" applyBorder="1" applyAlignment="1" applyProtection="1">
      <alignment horizontal="right" vertical="top" wrapText="1" readingOrder="1"/>
      <protection locked="0"/>
    </xf>
    <xf numFmtId="0" fontId="10" fillId="7" borderId="12" xfId="0" applyFont="1" applyFill="1" applyBorder="1" applyAlignment="1" applyProtection="1">
      <alignment horizontal="left" vertical="top" wrapText="1" readingOrder="1"/>
      <protection locked="0"/>
    </xf>
    <xf numFmtId="0" fontId="12" fillId="7" borderId="10" xfId="0" applyFont="1" applyFill="1" applyBorder="1" applyAlignment="1" applyProtection="1">
      <alignment vertical="top" wrapText="1" readingOrder="1"/>
      <protection locked="0"/>
    </xf>
    <xf numFmtId="0" fontId="12" fillId="7" borderId="11" xfId="0" applyFont="1" applyFill="1" applyBorder="1" applyAlignment="1" applyProtection="1">
      <alignment vertical="top" wrapText="1" readingOrder="1"/>
      <protection locked="0"/>
    </xf>
    <xf numFmtId="0" fontId="12" fillId="7" borderId="3" xfId="0" applyFont="1" applyFill="1" applyBorder="1" applyAlignment="1" applyProtection="1">
      <alignment vertical="top" wrapText="1" readingOrder="1"/>
      <protection locked="0"/>
    </xf>
    <xf numFmtId="0" fontId="10" fillId="7" borderId="10" xfId="0" applyFont="1" applyFill="1" applyBorder="1" applyAlignment="1" applyProtection="1">
      <alignment vertical="top" wrapText="1" readingOrder="1"/>
      <protection locked="0"/>
    </xf>
    <xf numFmtId="0" fontId="10" fillId="7" borderId="11" xfId="0" applyFont="1" applyFill="1" applyBorder="1" applyAlignment="1" applyProtection="1">
      <alignment vertical="top" wrapText="1" readingOrder="1"/>
      <protection locked="0"/>
    </xf>
    <xf numFmtId="0" fontId="10" fillId="7" borderId="3" xfId="0" applyFont="1" applyFill="1" applyBorder="1" applyAlignment="1" applyProtection="1">
      <alignment vertical="top" wrapText="1" readingOrder="1"/>
      <protection locked="0"/>
    </xf>
    <xf numFmtId="0" fontId="20" fillId="5" borderId="0" xfId="0" applyFont="1" applyFill="1"/>
    <xf numFmtId="185" fontId="10" fillId="0" borderId="10" xfId="0" applyNumberFormat="1" applyFont="1" applyBorder="1" applyAlignment="1" applyProtection="1">
      <alignment vertical="top" wrapText="1" readingOrder="1"/>
      <protection locked="0"/>
    </xf>
    <xf numFmtId="194" fontId="10" fillId="0" borderId="11" xfId="0" applyNumberFormat="1" applyFont="1" applyBorder="1" applyAlignment="1" applyProtection="1">
      <alignment vertical="top" wrapText="1" readingOrder="1"/>
      <protection locked="0"/>
    </xf>
    <xf numFmtId="185" fontId="10" fillId="0" borderId="11" xfId="0" applyNumberFormat="1" applyFont="1" applyBorder="1" applyAlignment="1" applyProtection="1">
      <alignment vertical="top" wrapText="1" readingOrder="1"/>
      <protection locked="0"/>
    </xf>
    <xf numFmtId="185" fontId="10" fillId="0" borderId="3" xfId="0" applyNumberFormat="1" applyFont="1" applyBorder="1" applyAlignment="1" applyProtection="1">
      <alignment vertical="top" wrapText="1" readingOrder="1"/>
      <protection locked="0"/>
    </xf>
    <xf numFmtId="185" fontId="12" fillId="4" borderId="2" xfId="0" applyNumberFormat="1" applyFont="1" applyFill="1" applyBorder="1" applyAlignment="1" applyProtection="1">
      <alignment horizontal="left" vertical="top" wrapText="1" readingOrder="1"/>
      <protection locked="0"/>
    </xf>
    <xf numFmtId="194" fontId="12" fillId="4" borderId="2" xfId="0" applyNumberFormat="1" applyFont="1" applyFill="1" applyBorder="1" applyAlignment="1" applyProtection="1">
      <alignment horizontal="right" vertical="top" wrapText="1" readingOrder="1"/>
      <protection locked="0"/>
    </xf>
    <xf numFmtId="185" fontId="12" fillId="0" borderId="2" xfId="0" applyNumberFormat="1" applyFont="1" applyBorder="1" applyAlignment="1" applyProtection="1">
      <alignment horizontal="right" vertical="top" wrapText="1" readingOrder="1"/>
      <protection locked="0"/>
    </xf>
    <xf numFmtId="185" fontId="12" fillId="4" borderId="2" xfId="0" applyNumberFormat="1" applyFont="1" applyFill="1" applyBorder="1" applyAlignment="1" applyProtection="1">
      <alignment horizontal="right" vertical="top" wrapText="1" readingOrder="1"/>
      <protection locked="0"/>
    </xf>
    <xf numFmtId="185" fontId="0" fillId="0" borderId="0" xfId="0" applyNumberFormat="1"/>
    <xf numFmtId="185" fontId="13" fillId="0" borderId="0" xfId="0" applyNumberFormat="1" applyFont="1"/>
    <xf numFmtId="185" fontId="13" fillId="0" borderId="0" xfId="0" applyNumberFormat="1" applyFont="1" applyBorder="1"/>
    <xf numFmtId="4" fontId="10" fillId="8" borderId="17" xfId="0" applyNumberFormat="1" applyFont="1" applyFill="1" applyBorder="1" applyAlignment="1" applyProtection="1">
      <alignment horizontal="right" vertical="center" wrapText="1" readingOrder="1"/>
      <protection locked="0"/>
    </xf>
    <xf numFmtId="0" fontId="12" fillId="11" borderId="2" xfId="0" applyFont="1" applyFill="1" applyBorder="1" applyAlignment="1" applyProtection="1">
      <alignment horizontal="left" vertical="top" wrapText="1" readingOrder="1"/>
      <protection locked="0"/>
    </xf>
    <xf numFmtId="185" fontId="12" fillId="11" borderId="2" xfId="0" applyNumberFormat="1" applyFont="1" applyFill="1" applyBorder="1" applyAlignment="1" applyProtection="1">
      <alignment vertical="top" wrapText="1" readingOrder="1"/>
      <protection locked="0"/>
    </xf>
    <xf numFmtId="0" fontId="12" fillId="11" borderId="2" xfId="0" applyFont="1" applyFill="1" applyBorder="1" applyAlignment="1" applyProtection="1">
      <alignment vertical="top" wrapText="1" readingOrder="1"/>
      <protection locked="0"/>
    </xf>
    <xf numFmtId="185" fontId="10" fillId="10" borderId="2" xfId="0" applyNumberFormat="1" applyFont="1" applyFill="1" applyBorder="1" applyAlignment="1" applyProtection="1">
      <alignment horizontal="right" vertical="top" wrapText="1" readingOrder="1"/>
      <protection locked="0"/>
    </xf>
    <xf numFmtId="185" fontId="10" fillId="11" borderId="2" xfId="0" applyNumberFormat="1" applyFont="1" applyFill="1" applyBorder="1" applyAlignment="1" applyProtection="1">
      <alignment horizontal="right" vertical="top" wrapText="1" readingOrder="1"/>
      <protection locked="0"/>
    </xf>
    <xf numFmtId="185" fontId="12" fillId="4" borderId="2" xfId="0" applyNumberFormat="1" applyFont="1" applyFill="1" applyBorder="1" applyAlignment="1" applyProtection="1">
      <alignment horizontal="center" vertical="top" wrapText="1" readingOrder="1"/>
      <protection locked="0"/>
    </xf>
    <xf numFmtId="185" fontId="12" fillId="11" borderId="2" xfId="0" applyNumberFormat="1" applyFont="1" applyFill="1" applyBorder="1" applyAlignment="1" applyProtection="1">
      <alignment horizontal="center" vertical="top" wrapText="1" readingOrder="1"/>
      <protection locked="0"/>
    </xf>
    <xf numFmtId="0" fontId="12" fillId="7" borderId="10" xfId="0" applyFont="1" applyFill="1" applyBorder="1" applyAlignment="1" applyProtection="1">
      <alignment vertical="top" wrapText="1" readingOrder="1"/>
      <protection locked="0"/>
    </xf>
    <xf numFmtId="0" fontId="12" fillId="7" borderId="11" xfId="0" applyFont="1" applyFill="1" applyBorder="1" applyAlignment="1" applyProtection="1">
      <alignment vertical="top" wrapText="1" readingOrder="1"/>
      <protection locked="0"/>
    </xf>
    <xf numFmtId="0" fontId="12" fillId="7" borderId="3" xfId="0" applyFont="1" applyFill="1" applyBorder="1" applyAlignment="1" applyProtection="1">
      <alignment vertical="top" wrapText="1" readingOrder="1"/>
      <protection locked="0"/>
    </xf>
    <xf numFmtId="0" fontId="10" fillId="7" borderId="10" xfId="0" applyFont="1" applyFill="1" applyBorder="1" applyAlignment="1" applyProtection="1">
      <alignment vertical="top" wrapText="1" readingOrder="1"/>
      <protection locked="0"/>
    </xf>
    <xf numFmtId="0" fontId="10" fillId="7" borderId="11" xfId="0" applyFont="1" applyFill="1" applyBorder="1" applyAlignment="1" applyProtection="1">
      <alignment vertical="top" wrapText="1" readingOrder="1"/>
      <protection locked="0"/>
    </xf>
    <xf numFmtId="0" fontId="10" fillId="7" borderId="3" xfId="0" applyFont="1" applyFill="1" applyBorder="1" applyAlignment="1" applyProtection="1">
      <alignment vertical="top" wrapText="1" readingOrder="1"/>
      <protection locked="0"/>
    </xf>
    <xf numFmtId="0" fontId="0" fillId="8" borderId="11" xfId="0" applyFill="1" applyBorder="1" applyAlignment="1" applyProtection="1">
      <alignment vertical="top" wrapText="1"/>
      <protection locked="0"/>
    </xf>
    <xf numFmtId="0" fontId="12" fillId="7" borderId="10" xfId="0" applyFont="1" applyFill="1" applyBorder="1" applyAlignment="1" applyProtection="1">
      <alignment vertical="top" wrapText="1" readingOrder="1"/>
      <protection locked="0"/>
    </xf>
    <xf numFmtId="0" fontId="12" fillId="7" borderId="11" xfId="0" applyFont="1" applyFill="1" applyBorder="1" applyAlignment="1" applyProtection="1">
      <alignment vertical="top" wrapText="1" readingOrder="1"/>
      <protection locked="0"/>
    </xf>
    <xf numFmtId="0" fontId="12" fillId="7" borderId="3" xfId="0" applyFont="1" applyFill="1" applyBorder="1" applyAlignment="1" applyProtection="1">
      <alignment vertical="top" wrapText="1" readingOrder="1"/>
      <protection locked="0"/>
    </xf>
    <xf numFmtId="0" fontId="10" fillId="7" borderId="18" xfId="0" applyFont="1" applyFill="1" applyBorder="1" applyAlignment="1" applyProtection="1">
      <alignment horizontal="left" vertical="top" wrapText="1" readingOrder="1"/>
      <protection locked="0"/>
    </xf>
    <xf numFmtId="185" fontId="10" fillId="7" borderId="2" xfId="0" applyNumberFormat="1" applyFont="1" applyFill="1" applyBorder="1" applyAlignment="1" applyProtection="1">
      <alignment horizontal="right" vertical="center" wrapText="1" readingOrder="1"/>
      <protection locked="0"/>
    </xf>
    <xf numFmtId="0" fontId="14" fillId="0" borderId="0" xfId="0" applyFont="1" applyAlignment="1">
      <alignment horizontal="justify" vertical="center"/>
    </xf>
    <xf numFmtId="0" fontId="3" fillId="0" borderId="0" xfId="0" applyFont="1" applyBorder="1" applyAlignment="1" applyProtection="1">
      <alignment horizontal="left" wrapText="1" readingOrder="1"/>
      <protection locked="0"/>
    </xf>
    <xf numFmtId="0" fontId="3" fillId="0" borderId="19" xfId="0" applyFont="1" applyBorder="1" applyAlignment="1" applyProtection="1">
      <alignment horizontal="left" wrapText="1" readingOrder="1"/>
      <protection locked="0"/>
    </xf>
    <xf numFmtId="0" fontId="6" fillId="0" borderId="0" xfId="0" applyFont="1" applyAlignment="1" applyProtection="1">
      <alignment wrapText="1" readingOrder="1"/>
      <protection locked="0"/>
    </xf>
    <xf numFmtId="0" fontId="3" fillId="0" borderId="0" xfId="0" applyFont="1" applyAlignment="1">
      <alignment readingOrder="1"/>
    </xf>
    <xf numFmtId="0" fontId="6" fillId="0" borderId="0" xfId="0" applyFont="1" applyAlignment="1" applyProtection="1">
      <alignment horizontal="center" wrapText="1" readingOrder="1"/>
      <protection locked="0"/>
    </xf>
    <xf numFmtId="0" fontId="4" fillId="0" borderId="14" xfId="0" applyFont="1" applyBorder="1" applyAlignment="1" applyProtection="1">
      <alignment vertical="top" wrapText="1" readingOrder="1"/>
      <protection locked="0"/>
    </xf>
    <xf numFmtId="0" fontId="4" fillId="0" borderId="15" xfId="0" applyFont="1" applyBorder="1" applyAlignment="1" applyProtection="1">
      <alignment vertical="top" wrapText="1" readingOrder="1"/>
      <protection locked="0"/>
    </xf>
    <xf numFmtId="0" fontId="18" fillId="4" borderId="14" xfId="0" applyFont="1" applyFill="1" applyBorder="1" applyAlignment="1" applyProtection="1">
      <alignment vertical="top" wrapText="1" readingOrder="1"/>
      <protection locked="0"/>
    </xf>
    <xf numFmtId="0" fontId="18" fillId="4" borderId="15" xfId="0" applyFont="1" applyFill="1" applyBorder="1" applyAlignment="1" applyProtection="1">
      <alignment vertical="top" wrapText="1" readingOrder="1"/>
      <protection locked="0"/>
    </xf>
    <xf numFmtId="0" fontId="18" fillId="4" borderId="16" xfId="0" applyFont="1" applyFill="1" applyBorder="1" applyAlignment="1" applyProtection="1">
      <alignment vertical="top" wrapText="1" readingOrder="1"/>
      <protection locked="0"/>
    </xf>
    <xf numFmtId="0" fontId="6" fillId="0" borderId="19" xfId="0" applyFont="1" applyBorder="1" applyAlignment="1" applyProtection="1">
      <alignment wrapText="1" readingOrder="1"/>
      <protection locked="0"/>
    </xf>
    <xf numFmtId="0" fontId="9" fillId="0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quotePrefix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3" fillId="0" borderId="5" xfId="0" quotePrefix="1" applyNumberFormat="1" applyFont="1" applyFill="1" applyBorder="1" applyAlignment="1">
      <alignment horizontal="center" vertical="center" wrapText="1"/>
    </xf>
    <xf numFmtId="0" fontId="3" fillId="0" borderId="9" xfId="0" quotePrefix="1" applyNumberFormat="1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3" fontId="7" fillId="0" borderId="20" xfId="0" applyNumberFormat="1" applyFont="1" applyFill="1" applyBorder="1" applyAlignment="1">
      <alignment horizontal="center" vertical="center"/>
    </xf>
    <xf numFmtId="1" fontId="3" fillId="0" borderId="5" xfId="0" quotePrefix="1" applyNumberFormat="1" applyFont="1" applyFill="1" applyBorder="1" applyAlignment="1">
      <alignment horizontal="center" vertical="center" wrapText="1"/>
    </xf>
    <xf numFmtId="1" fontId="3" fillId="0" borderId="9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top" wrapText="1" readingOrder="1"/>
      <protection locked="0"/>
    </xf>
    <xf numFmtId="0" fontId="12" fillId="10" borderId="10" xfId="0" applyFont="1" applyFill="1" applyBorder="1" applyAlignment="1" applyProtection="1">
      <alignment vertical="top" wrapText="1" readingOrder="1"/>
      <protection locked="0"/>
    </xf>
    <xf numFmtId="0" fontId="12" fillId="10" borderId="11" xfId="0" applyFont="1" applyFill="1" applyBorder="1" applyAlignment="1" applyProtection="1">
      <alignment vertical="top" wrapText="1" readingOrder="1"/>
      <protection locked="0"/>
    </xf>
    <xf numFmtId="0" fontId="12" fillId="10" borderId="3" xfId="0" applyFont="1" applyFill="1" applyBorder="1" applyAlignment="1" applyProtection="1">
      <alignment vertical="top" wrapText="1" readingOrder="1"/>
      <protection locked="0"/>
    </xf>
    <xf numFmtId="0" fontId="10" fillId="7" borderId="10" xfId="0" applyFont="1" applyFill="1" applyBorder="1" applyAlignment="1" applyProtection="1">
      <alignment vertical="top" wrapText="1" readingOrder="1"/>
      <protection locked="0"/>
    </xf>
    <xf numFmtId="0" fontId="10" fillId="7" borderId="11" xfId="0" applyFont="1" applyFill="1" applyBorder="1" applyAlignment="1" applyProtection="1">
      <alignment vertical="top" wrapText="1" readingOrder="1"/>
      <protection locked="0"/>
    </xf>
    <xf numFmtId="0" fontId="10" fillId="7" borderId="3" xfId="0" applyFont="1" applyFill="1" applyBorder="1" applyAlignment="1" applyProtection="1">
      <alignment vertical="top" wrapText="1" readingOrder="1"/>
      <protection locked="0"/>
    </xf>
    <xf numFmtId="0" fontId="12" fillId="7" borderId="10" xfId="0" applyFont="1" applyFill="1" applyBorder="1" applyAlignment="1" applyProtection="1">
      <alignment vertical="top" wrapText="1" readingOrder="1"/>
      <protection locked="0"/>
    </xf>
    <xf numFmtId="0" fontId="12" fillId="7" borderId="11" xfId="0" applyFont="1" applyFill="1" applyBorder="1" applyAlignment="1" applyProtection="1">
      <alignment vertical="top" wrapText="1" readingOrder="1"/>
      <protection locked="0"/>
    </xf>
    <xf numFmtId="0" fontId="12" fillId="7" borderId="3" xfId="0" applyFont="1" applyFill="1" applyBorder="1" applyAlignment="1" applyProtection="1">
      <alignment vertical="top" wrapText="1" readingOrder="1"/>
      <protection locked="0"/>
    </xf>
    <xf numFmtId="0" fontId="10" fillId="8" borderId="10" xfId="0" applyFont="1" applyFill="1" applyBorder="1" applyAlignment="1" applyProtection="1">
      <alignment horizontal="right" vertical="top" wrapText="1" readingOrder="1"/>
      <protection locked="0"/>
    </xf>
    <xf numFmtId="0" fontId="10" fillId="8" borderId="11" xfId="0" applyFont="1" applyFill="1" applyBorder="1" applyAlignment="1" applyProtection="1">
      <alignment horizontal="right" vertical="top" wrapText="1" readingOrder="1"/>
      <protection locked="0"/>
    </xf>
    <xf numFmtId="0" fontId="10" fillId="8" borderId="3" xfId="0" applyFont="1" applyFill="1" applyBorder="1" applyAlignment="1" applyProtection="1">
      <alignment horizontal="right" vertical="top" wrapText="1" readingOrder="1"/>
      <protection locked="0"/>
    </xf>
    <xf numFmtId="0" fontId="12" fillId="11" borderId="10" xfId="0" applyFont="1" applyFill="1" applyBorder="1" applyAlignment="1" applyProtection="1">
      <alignment vertical="top" wrapText="1" readingOrder="1"/>
      <protection locked="0"/>
    </xf>
    <xf numFmtId="0" fontId="12" fillId="11" borderId="11" xfId="0" applyFont="1" applyFill="1" applyBorder="1" applyAlignment="1" applyProtection="1">
      <alignment vertical="top" wrapText="1" readingOrder="1"/>
      <protection locked="0"/>
    </xf>
    <xf numFmtId="0" fontId="12" fillId="11" borderId="3" xfId="0" applyFont="1" applyFill="1" applyBorder="1" applyAlignment="1" applyProtection="1">
      <alignment vertical="top" wrapText="1" readingOrder="1"/>
      <protection locked="0"/>
    </xf>
    <xf numFmtId="0" fontId="1" fillId="0" borderId="11" xfId="0" applyFont="1" applyBorder="1" applyAlignment="1">
      <alignment vertical="top" wrapText="1" readingOrder="1"/>
    </xf>
    <xf numFmtId="0" fontId="1" fillId="0" borderId="3" xfId="0" applyFont="1" applyBorder="1" applyAlignment="1">
      <alignment vertical="top" wrapText="1" readingOrder="1"/>
    </xf>
    <xf numFmtId="0" fontId="0" fillId="0" borderId="0" xfId="0" applyAlignment="1"/>
    <xf numFmtId="0" fontId="0" fillId="0" borderId="30" xfId="0" applyBorder="1" applyAlignment="1"/>
    <xf numFmtId="0" fontId="10" fillId="8" borderId="26" xfId="0" applyFont="1" applyFill="1" applyBorder="1" applyAlignment="1" applyProtection="1">
      <alignment horizontal="right" vertical="top" wrapText="1" readingOrder="1"/>
      <protection locked="0"/>
    </xf>
    <xf numFmtId="0" fontId="10" fillId="8" borderId="19" xfId="0" applyFont="1" applyFill="1" applyBorder="1" applyAlignment="1" applyProtection="1">
      <alignment horizontal="right" vertical="top" wrapText="1" readingOrder="1"/>
      <protection locked="0"/>
    </xf>
    <xf numFmtId="0" fontId="10" fillId="8" borderId="4" xfId="0" applyFont="1" applyFill="1" applyBorder="1" applyAlignment="1" applyProtection="1">
      <alignment horizontal="right" vertical="top" wrapText="1" readingOrder="1"/>
      <protection locked="0"/>
    </xf>
    <xf numFmtId="0" fontId="10" fillId="9" borderId="22" xfId="0" applyFont="1" applyFill="1" applyBorder="1" applyAlignment="1" applyProtection="1">
      <alignment horizontal="center" vertical="center" wrapText="1" readingOrder="1"/>
      <protection locked="0"/>
    </xf>
    <xf numFmtId="0" fontId="10" fillId="9" borderId="23" xfId="0" applyFont="1" applyFill="1" applyBorder="1" applyAlignment="1" applyProtection="1">
      <alignment horizontal="center" vertical="center" wrapText="1" readingOrder="1"/>
      <protection locked="0"/>
    </xf>
    <xf numFmtId="0" fontId="10" fillId="9" borderId="24" xfId="0" applyFont="1" applyFill="1" applyBorder="1" applyAlignment="1" applyProtection="1">
      <alignment horizontal="center" vertical="center" wrapText="1" readingOrder="1"/>
      <protection locked="0"/>
    </xf>
    <xf numFmtId="0" fontId="3" fillId="4" borderId="0" xfId="0" applyFont="1" applyFill="1" applyAlignment="1" applyProtection="1">
      <alignment horizontal="center" vertical="top" wrapText="1" readingOrder="1"/>
      <protection locked="0"/>
    </xf>
    <xf numFmtId="0" fontId="12" fillId="9" borderId="27" xfId="0" applyFont="1" applyFill="1" applyBorder="1" applyAlignment="1" applyProtection="1">
      <alignment horizontal="center" vertical="top" wrapText="1" readingOrder="1"/>
      <protection locked="0"/>
    </xf>
    <xf numFmtId="0" fontId="12" fillId="9" borderId="28" xfId="0" applyFont="1" applyFill="1" applyBorder="1" applyAlignment="1" applyProtection="1">
      <alignment horizontal="center" vertical="top" wrapText="1" readingOrder="1"/>
      <protection locked="0"/>
    </xf>
    <xf numFmtId="0" fontId="12" fillId="9" borderId="29" xfId="0" applyFont="1" applyFill="1" applyBorder="1" applyAlignment="1" applyProtection="1">
      <alignment horizontal="center" vertical="top" wrapText="1" readingOrder="1"/>
      <protection locked="0"/>
    </xf>
    <xf numFmtId="1" fontId="12" fillId="9" borderId="27" xfId="0" applyNumberFormat="1" applyFont="1" applyFill="1" applyBorder="1" applyAlignment="1" applyProtection="1">
      <alignment horizontal="center" vertical="top" wrapText="1" readingOrder="1"/>
      <protection locked="0"/>
    </xf>
    <xf numFmtId="1" fontId="12" fillId="9" borderId="28" xfId="0" applyNumberFormat="1" applyFont="1" applyFill="1" applyBorder="1" applyAlignment="1" applyProtection="1">
      <alignment horizontal="center" vertical="top" wrapText="1" readingOrder="1"/>
      <protection locked="0"/>
    </xf>
    <xf numFmtId="1" fontId="12" fillId="9" borderId="29" xfId="0" applyNumberFormat="1" applyFont="1" applyFill="1" applyBorder="1" applyAlignment="1" applyProtection="1">
      <alignment horizontal="center" vertical="top" wrapText="1" readingOrder="1"/>
      <protection locked="0"/>
    </xf>
    <xf numFmtId="0" fontId="12" fillId="6" borderId="10" xfId="0" applyFont="1" applyFill="1" applyBorder="1" applyAlignment="1" applyProtection="1">
      <alignment vertical="top" wrapText="1" readingOrder="1"/>
      <protection locked="0"/>
    </xf>
    <xf numFmtId="0" fontId="12" fillId="6" borderId="11" xfId="0" applyFont="1" applyFill="1" applyBorder="1" applyAlignment="1" applyProtection="1">
      <alignment vertical="top" wrapText="1" readingOrder="1"/>
      <protection locked="0"/>
    </xf>
    <xf numFmtId="0" fontId="12" fillId="6" borderId="3" xfId="0" applyFont="1" applyFill="1" applyBorder="1" applyAlignment="1" applyProtection="1">
      <alignment vertical="top" wrapText="1" readingOrder="1"/>
      <protection locked="0"/>
    </xf>
    <xf numFmtId="0" fontId="12" fillId="6" borderId="10" xfId="0" applyNumberFormat="1" applyFont="1" applyFill="1" applyBorder="1" applyAlignment="1" applyProtection="1">
      <alignment vertical="top" wrapText="1" readingOrder="1"/>
      <protection locked="0"/>
    </xf>
    <xf numFmtId="0" fontId="12" fillId="6" borderId="11" xfId="0" applyNumberFormat="1" applyFont="1" applyFill="1" applyBorder="1" applyAlignment="1" applyProtection="1">
      <alignment vertical="top" wrapText="1" readingOrder="1"/>
      <protection locked="0"/>
    </xf>
    <xf numFmtId="0" fontId="12" fillId="6" borderId="3" xfId="0" applyNumberFormat="1" applyFont="1" applyFill="1" applyBorder="1" applyAlignment="1" applyProtection="1">
      <alignment vertical="top" wrapText="1" readingOrder="1"/>
      <protection locked="0"/>
    </xf>
    <xf numFmtId="0" fontId="0" fillId="8" borderId="11" xfId="0" applyFill="1" applyBorder="1" applyAlignment="1">
      <alignment vertical="top" wrapText="1"/>
    </xf>
    <xf numFmtId="0" fontId="0" fillId="8" borderId="3" xfId="0" applyFill="1" applyBorder="1" applyAlignment="1">
      <alignment vertical="top" wrapText="1"/>
    </xf>
    <xf numFmtId="0" fontId="0" fillId="8" borderId="11" xfId="0" applyFill="1" applyBorder="1" applyAlignment="1" applyProtection="1">
      <alignment vertical="top" wrapText="1"/>
      <protection locked="0"/>
    </xf>
    <xf numFmtId="0" fontId="0" fillId="8" borderId="3" xfId="0" applyFill="1" applyBorder="1" applyAlignment="1" applyProtection="1">
      <alignment vertical="top" wrapText="1"/>
      <protection locked="0"/>
    </xf>
    <xf numFmtId="0" fontId="10" fillId="0" borderId="10" xfId="0" applyFont="1" applyBorder="1" applyAlignment="1" applyProtection="1">
      <alignment horizontal="right" vertical="top" wrapText="1" readingOrder="1"/>
      <protection locked="0"/>
    </xf>
    <xf numFmtId="0" fontId="10" fillId="0" borderId="11" xfId="0" applyFont="1" applyBorder="1" applyAlignment="1" applyProtection="1">
      <alignment horizontal="right" vertical="top" wrapText="1" readingOrder="1"/>
      <protection locked="0"/>
    </xf>
    <xf numFmtId="0" fontId="10" fillId="0" borderId="3" xfId="0" applyFont="1" applyBorder="1" applyAlignment="1" applyProtection="1">
      <alignment horizontal="right" vertical="top" wrapText="1" readingOrder="1"/>
      <protection locked="0"/>
    </xf>
    <xf numFmtId="0" fontId="3" fillId="0" borderId="11" xfId="0" applyFont="1" applyBorder="1" applyAlignment="1">
      <alignment vertical="top" wrapText="1" readingOrder="1"/>
    </xf>
    <xf numFmtId="0" fontId="3" fillId="0" borderId="3" xfId="0" applyFont="1" applyBorder="1" applyAlignment="1">
      <alignment vertical="top" wrapText="1" readingOrder="1"/>
    </xf>
    <xf numFmtId="0" fontId="0" fillId="0" borderId="11" xfId="0" applyBorder="1" applyAlignment="1">
      <alignment vertical="top" wrapText="1" readingOrder="1"/>
    </xf>
    <xf numFmtId="0" fontId="0" fillId="0" borderId="3" xfId="0" applyBorder="1" applyAlignment="1">
      <alignment vertical="top" wrapText="1" readingOrder="1"/>
    </xf>
    <xf numFmtId="0" fontId="13" fillId="0" borderId="11" xfId="0" applyFont="1" applyBorder="1" applyAlignment="1">
      <alignment vertical="top" wrapText="1" readingOrder="1"/>
    </xf>
    <xf numFmtId="0" fontId="13" fillId="0" borderId="3" xfId="0" applyFont="1" applyBorder="1" applyAlignment="1">
      <alignment vertical="top" wrapText="1" readingOrder="1"/>
    </xf>
    <xf numFmtId="0" fontId="10" fillId="7" borderId="10" xfId="0" applyFont="1" applyFill="1" applyBorder="1" applyAlignment="1" applyProtection="1">
      <alignment horizontal="left" vertical="top" wrapText="1" readingOrder="1"/>
      <protection locked="0"/>
    </xf>
    <xf numFmtId="0" fontId="10" fillId="7" borderId="11" xfId="0" applyFont="1" applyFill="1" applyBorder="1" applyAlignment="1" applyProtection="1">
      <alignment horizontal="left" vertical="top" wrapText="1" readingOrder="1"/>
      <protection locked="0"/>
    </xf>
    <xf numFmtId="0" fontId="10" fillId="7" borderId="3" xfId="0" applyFont="1" applyFill="1" applyBorder="1" applyAlignment="1" applyProtection="1">
      <alignment horizontal="left" vertical="top" wrapText="1" readingOrder="1"/>
      <protection locked="0"/>
    </xf>
    <xf numFmtId="0" fontId="10" fillId="8" borderId="22" xfId="0" applyFont="1" applyFill="1" applyBorder="1" applyAlignment="1" applyProtection="1">
      <alignment horizontal="right" vertical="top" wrapText="1" readingOrder="1"/>
      <protection locked="0"/>
    </xf>
    <xf numFmtId="0" fontId="10" fillId="8" borderId="23" xfId="0" applyFont="1" applyFill="1" applyBorder="1" applyAlignment="1" applyProtection="1">
      <alignment horizontal="right" vertical="top" wrapText="1" readingOrder="1"/>
      <protection locked="0"/>
    </xf>
    <xf numFmtId="0" fontId="10" fillId="8" borderId="24" xfId="0" applyFont="1" applyFill="1" applyBorder="1" applyAlignment="1" applyProtection="1">
      <alignment horizontal="right" vertical="top" wrapText="1" readingOrder="1"/>
      <protection locked="0"/>
    </xf>
    <xf numFmtId="2" fontId="6" fillId="7" borderId="5" xfId="0" applyNumberFormat="1" applyFont="1" applyFill="1" applyBorder="1" applyAlignment="1" applyProtection="1">
      <alignment horizontal="center" vertical="center" wrapText="1" readingOrder="1"/>
      <protection locked="0"/>
    </xf>
    <xf numFmtId="2" fontId="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2" fontId="6" fillId="7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0" fontId="12" fillId="7" borderId="10" xfId="0" applyFont="1" applyFill="1" applyBorder="1" applyAlignment="1" applyProtection="1">
      <alignment horizontal="left" vertical="top" wrapText="1" readingOrder="1"/>
      <protection locked="0"/>
    </xf>
    <xf numFmtId="0" fontId="12" fillId="7" borderId="11" xfId="0" applyFont="1" applyFill="1" applyBorder="1" applyAlignment="1" applyProtection="1">
      <alignment horizontal="left" vertical="top" wrapText="1" readingOrder="1"/>
      <protection locked="0"/>
    </xf>
    <xf numFmtId="0" fontId="12" fillId="7" borderId="3" xfId="0" applyFont="1" applyFill="1" applyBorder="1" applyAlignment="1" applyProtection="1">
      <alignment horizontal="left" vertical="top" wrapText="1" readingOrder="1"/>
      <protection locked="0"/>
    </xf>
    <xf numFmtId="0" fontId="12" fillId="7" borderId="21" xfId="0" applyFont="1" applyFill="1" applyBorder="1" applyAlignment="1" applyProtection="1">
      <alignment vertical="top" wrapText="1" readingOrder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E0"/>
      <rgbColor rgb="00FF0000"/>
      <rgbColor rgb="000000CD"/>
      <rgbColor rgb="00FFFFFF"/>
      <rgbColor rgb="000000FF"/>
      <rgbColor rgb="000000CD"/>
      <rgbColor rgb="00FFFF00"/>
      <rgbColor rgb="004169E1"/>
      <rgbColor rgb="00FFFFE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topLeftCell="A37" zoomScaleNormal="100" workbookViewId="0">
      <selection activeCell="G38" sqref="G38"/>
    </sheetView>
  </sheetViews>
  <sheetFormatPr defaultRowHeight="12.75" x14ac:dyDescent="0.2"/>
  <cols>
    <col min="1" max="1" width="33.42578125" style="4" customWidth="1"/>
    <col min="2" max="4" width="15.42578125" style="4" bestFit="1" customWidth="1"/>
    <col min="5" max="5" width="15.28515625" style="4" customWidth="1"/>
    <col min="6" max="7" width="13.140625" style="4" customWidth="1"/>
    <col min="8" max="16384" width="9.140625" style="4"/>
  </cols>
  <sheetData>
    <row r="1" spans="1:12" customFormat="1" ht="16.899999999999999" customHeight="1" x14ac:dyDescent="0.2">
      <c r="A1" s="160" t="s">
        <v>285</v>
      </c>
      <c r="B1" s="167"/>
      <c r="C1" s="168"/>
      <c r="D1" s="168"/>
      <c r="E1" s="168"/>
      <c r="F1" s="168"/>
      <c r="G1" s="169"/>
      <c r="H1" s="229"/>
      <c r="I1" s="230"/>
      <c r="J1" s="230"/>
      <c r="K1" s="230"/>
      <c r="L1" s="230"/>
    </row>
    <row r="2" spans="1:12" customFormat="1" ht="16.899999999999999" customHeight="1" x14ac:dyDescent="0.2">
      <c r="A2" s="160" t="s">
        <v>284</v>
      </c>
      <c r="B2" s="231"/>
      <c r="C2" s="232"/>
      <c r="D2" s="232"/>
      <c r="E2" s="232"/>
      <c r="F2" s="232"/>
      <c r="G2" s="233"/>
      <c r="H2" s="229"/>
      <c r="I2" s="230"/>
      <c r="J2" s="230"/>
      <c r="K2" s="230"/>
      <c r="L2" s="230"/>
    </row>
    <row r="3" spans="1:12" customFormat="1" ht="16.899999999999999" customHeight="1" x14ac:dyDescent="0.2">
      <c r="A3" s="160"/>
      <c r="B3" s="114"/>
      <c r="C3" s="114"/>
      <c r="D3" s="114"/>
      <c r="E3" s="114"/>
      <c r="F3" s="114"/>
      <c r="G3" s="114"/>
      <c r="H3" s="170"/>
      <c r="I3" s="170"/>
      <c r="J3" s="170"/>
      <c r="K3" s="170"/>
      <c r="L3" s="170"/>
    </row>
    <row r="4" spans="1:12" x14ac:dyDescent="0.2">
      <c r="B4" s="1" t="s">
        <v>346</v>
      </c>
    </row>
    <row r="6" spans="1:12" s="1" customFormat="1" ht="26.85" customHeight="1" x14ac:dyDescent="0.2">
      <c r="A6" s="228" t="s">
        <v>146</v>
      </c>
      <c r="B6" s="228"/>
      <c r="C6" s="228"/>
      <c r="D6" s="228"/>
      <c r="E6" s="228"/>
      <c r="F6" s="228"/>
      <c r="G6" s="228"/>
    </row>
    <row r="7" spans="1:12" s="1" customFormat="1" ht="17.100000000000001" customHeight="1" x14ac:dyDescent="0.2">
      <c r="A7" s="234" t="s">
        <v>147</v>
      </c>
      <c r="B7" s="234"/>
      <c r="C7" s="234"/>
      <c r="D7" s="234"/>
      <c r="E7" s="234"/>
    </row>
    <row r="8" spans="1:12" s="112" customFormat="1" ht="38.25" x14ac:dyDescent="0.2">
      <c r="A8" s="109" t="s">
        <v>148</v>
      </c>
      <c r="B8" s="109" t="s">
        <v>318</v>
      </c>
      <c r="C8" s="109" t="s">
        <v>347</v>
      </c>
      <c r="D8" s="109" t="s">
        <v>348</v>
      </c>
      <c r="E8" s="109" t="s">
        <v>349</v>
      </c>
      <c r="F8" s="110" t="s">
        <v>49</v>
      </c>
      <c r="G8" s="111" t="s">
        <v>49</v>
      </c>
    </row>
    <row r="9" spans="1:12" s="3" customFormat="1" ht="12" x14ac:dyDescent="0.2">
      <c r="A9" s="19">
        <v>1</v>
      </c>
      <c r="B9" s="22">
        <v>2</v>
      </c>
      <c r="C9" s="23">
        <v>3</v>
      </c>
      <c r="D9" s="23">
        <v>4</v>
      </c>
      <c r="E9" s="23">
        <v>5</v>
      </c>
      <c r="F9" s="24" t="s">
        <v>50</v>
      </c>
      <c r="G9" s="25" t="s">
        <v>51</v>
      </c>
    </row>
    <row r="10" spans="1:12" x14ac:dyDescent="0.2">
      <c r="A10" s="7" t="s">
        <v>149</v>
      </c>
      <c r="B10" s="8">
        <v>5913504.1799999997</v>
      </c>
      <c r="C10" s="8">
        <v>7088392.71</v>
      </c>
      <c r="D10" s="8">
        <v>7088392.71</v>
      </c>
      <c r="E10" s="8">
        <v>6793879.1500000004</v>
      </c>
      <c r="F10" s="20">
        <f>E10/B10*100</f>
        <v>114.88753441618435</v>
      </c>
      <c r="G10" s="21">
        <f>E10/D10*100</f>
        <v>95.845129184441021</v>
      </c>
    </row>
    <row r="11" spans="1:12" ht="25.5" x14ac:dyDescent="0.2">
      <c r="A11" s="7" t="s">
        <v>150</v>
      </c>
      <c r="B11" s="8">
        <v>676.55</v>
      </c>
      <c r="C11" s="8">
        <v>700</v>
      </c>
      <c r="D11" s="8">
        <v>700</v>
      </c>
      <c r="E11" s="8">
        <v>767.95</v>
      </c>
      <c r="F11" s="20">
        <f t="shared" ref="F11:F16" si="0">E11/B11*100</f>
        <v>113.50971842435888</v>
      </c>
      <c r="G11" s="21">
        <f t="shared" ref="G11:G16" si="1">E11/D11*100</f>
        <v>109.70714285714287</v>
      </c>
    </row>
    <row r="12" spans="1:12" x14ac:dyDescent="0.2">
      <c r="A12" s="7" t="s">
        <v>151</v>
      </c>
      <c r="B12" s="8">
        <f>SUM(B10:B11)</f>
        <v>5914180.7299999995</v>
      </c>
      <c r="C12" s="8">
        <f>SUM(C10:C11)</f>
        <v>7089092.71</v>
      </c>
      <c r="D12" s="8">
        <f>SUM(D10:D11)</f>
        <v>7089092.71</v>
      </c>
      <c r="E12" s="8">
        <f>SUM(E10:E11)</f>
        <v>6794647.1000000006</v>
      </c>
      <c r="F12" s="20">
        <f t="shared" si="0"/>
        <v>114.88737680155407</v>
      </c>
      <c r="G12" s="21">
        <f t="shared" si="1"/>
        <v>95.846497964617541</v>
      </c>
    </row>
    <row r="13" spans="1:12" x14ac:dyDescent="0.2">
      <c r="A13" s="7" t="s">
        <v>152</v>
      </c>
      <c r="B13" s="8">
        <v>6221505.2300000004</v>
      </c>
      <c r="C13" s="8">
        <v>6774242</v>
      </c>
      <c r="D13" s="8">
        <v>6774242</v>
      </c>
      <c r="E13" s="8">
        <v>6636664.5499999998</v>
      </c>
      <c r="F13" s="20">
        <f t="shared" si="0"/>
        <v>106.67297228969781</v>
      </c>
      <c r="G13" s="21">
        <f t="shared" si="1"/>
        <v>97.969109311418151</v>
      </c>
    </row>
    <row r="14" spans="1:12" ht="25.5" x14ac:dyDescent="0.2">
      <c r="A14" s="7" t="s">
        <v>153</v>
      </c>
      <c r="B14" s="8">
        <v>66227.02</v>
      </c>
      <c r="C14" s="8">
        <v>466451.25</v>
      </c>
      <c r="D14" s="8">
        <v>466451.25</v>
      </c>
      <c r="E14" s="8">
        <v>161542.60999999999</v>
      </c>
      <c r="F14" s="20">
        <f t="shared" si="0"/>
        <v>243.92251078185305</v>
      </c>
      <c r="G14" s="21">
        <f t="shared" si="1"/>
        <v>34.632260070050194</v>
      </c>
    </row>
    <row r="15" spans="1:12" x14ac:dyDescent="0.2">
      <c r="A15" s="7" t="s">
        <v>110</v>
      </c>
      <c r="B15" s="8">
        <f>SUM(B13:B14)</f>
        <v>6287732.25</v>
      </c>
      <c r="C15" s="8">
        <f>SUM(C13:C14)</f>
        <v>7240693.25</v>
      </c>
      <c r="D15" s="8">
        <f>SUM(D13:D14)</f>
        <v>7240693.25</v>
      </c>
      <c r="E15" s="8">
        <f>SUM(E13:E14)</f>
        <v>6798207.1600000001</v>
      </c>
      <c r="F15" s="20">
        <f t="shared" si="0"/>
        <v>108.11858536120079</v>
      </c>
      <c r="G15" s="21">
        <f t="shared" si="1"/>
        <v>93.888898828851779</v>
      </c>
    </row>
    <row r="16" spans="1:12" x14ac:dyDescent="0.2">
      <c r="A16" s="7" t="s">
        <v>154</v>
      </c>
      <c r="B16" s="8">
        <f>B12-B15</f>
        <v>-373551.52000000048</v>
      </c>
      <c r="C16" s="8">
        <f>C12-C15</f>
        <v>-151600.54000000004</v>
      </c>
      <c r="D16" s="8">
        <f>D12-D15</f>
        <v>-151600.54000000004</v>
      </c>
      <c r="E16" s="8">
        <f>E12-E15</f>
        <v>-3560.0599999995902</v>
      </c>
      <c r="F16" s="20">
        <f t="shared" si="0"/>
        <v>0.95303052173354441</v>
      </c>
      <c r="G16" s="21">
        <f t="shared" si="1"/>
        <v>2.3483161735437017</v>
      </c>
    </row>
    <row r="17" spans="1:7" ht="409.6" hidden="1" customHeight="1" x14ac:dyDescent="0.2"/>
    <row r="18" spans="1:7" ht="16.149999999999999" customHeight="1" x14ac:dyDescent="0.2"/>
    <row r="19" spans="1:7" s="1" customFormat="1" ht="17.100000000000001" customHeight="1" x14ac:dyDescent="0.2">
      <c r="A19" s="226" t="s">
        <v>155</v>
      </c>
      <c r="B19" s="226"/>
      <c r="C19" s="227"/>
      <c r="D19" s="227"/>
      <c r="E19" s="227"/>
    </row>
    <row r="20" spans="1:7" s="112" customFormat="1" ht="38.25" x14ac:dyDescent="0.2">
      <c r="A20" s="109" t="s">
        <v>148</v>
      </c>
      <c r="B20" s="109" t="s">
        <v>318</v>
      </c>
      <c r="C20" s="109" t="s">
        <v>347</v>
      </c>
      <c r="D20" s="109" t="s">
        <v>348</v>
      </c>
      <c r="E20" s="109" t="s">
        <v>349</v>
      </c>
      <c r="F20" s="110" t="s">
        <v>49</v>
      </c>
      <c r="G20" s="111" t="s">
        <v>49</v>
      </c>
    </row>
    <row r="21" spans="1:7" s="3" customFormat="1" ht="12" x14ac:dyDescent="0.2">
      <c r="A21" s="19">
        <v>1</v>
      </c>
      <c r="B21" s="22">
        <v>2</v>
      </c>
      <c r="C21" s="23">
        <v>3</v>
      </c>
      <c r="D21" s="23">
        <v>4</v>
      </c>
      <c r="E21" s="23">
        <v>5</v>
      </c>
      <c r="F21" s="24" t="s">
        <v>50</v>
      </c>
      <c r="G21" s="25" t="s">
        <v>51</v>
      </c>
    </row>
    <row r="22" spans="1:7" ht="25.5" x14ac:dyDescent="0.2">
      <c r="A22" s="7" t="s">
        <v>156</v>
      </c>
      <c r="B22" s="8"/>
      <c r="C22" s="8"/>
      <c r="D22" s="8"/>
      <c r="E22" s="8"/>
      <c r="F22" s="209" t="s">
        <v>202</v>
      </c>
      <c r="G22" s="209" t="s">
        <v>202</v>
      </c>
    </row>
    <row r="23" spans="1:7" ht="25.5" x14ac:dyDescent="0.2">
      <c r="A23" s="7" t="s">
        <v>157</v>
      </c>
      <c r="B23" s="8"/>
      <c r="C23" s="8"/>
      <c r="D23" s="8"/>
      <c r="E23" s="8"/>
      <c r="F23" s="209" t="s">
        <v>202</v>
      </c>
      <c r="G23" s="209" t="s">
        <v>202</v>
      </c>
    </row>
    <row r="24" spans="1:7" x14ac:dyDescent="0.2">
      <c r="A24" s="7" t="s">
        <v>158</v>
      </c>
      <c r="B24" s="8">
        <v>0</v>
      </c>
      <c r="C24" s="8">
        <f>C22-C23</f>
        <v>0</v>
      </c>
      <c r="D24" s="8">
        <f>D22-D23</f>
        <v>0</v>
      </c>
      <c r="E24" s="8">
        <f>E22-E23</f>
        <v>0</v>
      </c>
      <c r="F24" s="209" t="s">
        <v>202</v>
      </c>
      <c r="G24" s="209" t="s">
        <v>202</v>
      </c>
    </row>
    <row r="25" spans="1:7" x14ac:dyDescent="0.2">
      <c r="A25" s="2"/>
      <c r="B25" s="2"/>
      <c r="C25" s="2"/>
      <c r="D25" s="2"/>
      <c r="E25" s="2"/>
    </row>
    <row r="26" spans="1:7" s="1" customFormat="1" ht="18" customHeight="1" x14ac:dyDescent="0.2">
      <c r="A26" s="224" t="s">
        <v>167</v>
      </c>
      <c r="B26" s="224"/>
      <c r="C26" s="224"/>
      <c r="D26" s="224"/>
      <c r="E26" s="11"/>
    </row>
    <row r="27" spans="1:7" ht="38.25" x14ac:dyDescent="0.2">
      <c r="A27" s="12" t="s">
        <v>168</v>
      </c>
      <c r="B27" s="8">
        <v>610141.22</v>
      </c>
      <c r="C27" s="8">
        <v>236589.7</v>
      </c>
      <c r="D27" s="8">
        <v>236589.7</v>
      </c>
      <c r="E27" s="8">
        <v>236589.7</v>
      </c>
      <c r="F27" s="20">
        <f>E27/B27*100</f>
        <v>38.776219708611073</v>
      </c>
      <c r="G27" s="21">
        <f>E27/D27*100</f>
        <v>100</v>
      </c>
    </row>
    <row r="28" spans="1:7" ht="38.25" x14ac:dyDescent="0.2">
      <c r="A28" s="12" t="s">
        <v>169</v>
      </c>
      <c r="B28" s="18">
        <f>B16+B24+B27</f>
        <v>236589.69999999949</v>
      </c>
      <c r="C28" s="18">
        <f>C16+C24+C27</f>
        <v>84989.159999999974</v>
      </c>
      <c r="D28" s="18">
        <f>D16+D24+D27</f>
        <v>84989.159999999974</v>
      </c>
      <c r="E28" s="18">
        <f>E16+E24+E27</f>
        <v>233029.64000000042</v>
      </c>
      <c r="F28" s="20">
        <f>E28/B28*100</f>
        <v>98.495259937351847</v>
      </c>
      <c r="G28" s="21">
        <f>E28/D28*100</f>
        <v>274.18748461568566</v>
      </c>
    </row>
    <row r="29" spans="1:7" ht="14.25" customHeight="1" x14ac:dyDescent="0.2"/>
    <row r="30" spans="1:7" s="1" customFormat="1" ht="18" customHeight="1" x14ac:dyDescent="0.2">
      <c r="A30" s="224" t="s">
        <v>170</v>
      </c>
      <c r="B30" s="224"/>
      <c r="C30" s="225"/>
      <c r="D30" s="225"/>
      <c r="E30" s="225"/>
    </row>
    <row r="31" spans="1:7" ht="25.5" x14ac:dyDescent="0.2">
      <c r="A31" s="12" t="s">
        <v>171</v>
      </c>
      <c r="B31" s="14">
        <v>610141.22</v>
      </c>
      <c r="C31" s="13">
        <f>SUM(C27:E27)</f>
        <v>709769.10000000009</v>
      </c>
      <c r="D31" s="14">
        <f>C31-C27</f>
        <v>473179.40000000008</v>
      </c>
      <c r="E31" s="14">
        <f>D31-D27</f>
        <v>236589.70000000007</v>
      </c>
      <c r="F31" s="20">
        <f>E31/B31*100</f>
        <v>38.776219708611073</v>
      </c>
      <c r="G31" s="21">
        <f>E31/D31*100</f>
        <v>50.000000000000014</v>
      </c>
    </row>
    <row r="32" spans="1:7" x14ac:dyDescent="0.2">
      <c r="A32" s="15"/>
      <c r="B32" s="16"/>
      <c r="C32" s="16"/>
      <c r="D32" s="16"/>
      <c r="E32" s="16"/>
    </row>
    <row r="33" spans="1:7" s="1" customFormat="1" ht="17.100000000000001" customHeight="1" x14ac:dyDescent="0.2">
      <c r="A33" s="226" t="s">
        <v>159</v>
      </c>
      <c r="B33" s="226"/>
      <c r="C33" s="227"/>
      <c r="D33" s="227"/>
      <c r="E33" s="227"/>
    </row>
    <row r="34" spans="1:7" s="112" customFormat="1" ht="38.25" x14ac:dyDescent="0.2">
      <c r="A34" s="109" t="s">
        <v>148</v>
      </c>
      <c r="B34" s="109" t="s">
        <v>318</v>
      </c>
      <c r="C34" s="109" t="s">
        <v>347</v>
      </c>
      <c r="D34" s="109" t="s">
        <v>348</v>
      </c>
      <c r="E34" s="109" t="s">
        <v>349</v>
      </c>
      <c r="F34" s="110" t="s">
        <v>49</v>
      </c>
      <c r="G34" s="111" t="s">
        <v>49</v>
      </c>
    </row>
    <row r="35" spans="1:7" s="3" customFormat="1" ht="12" x14ac:dyDescent="0.2">
      <c r="A35" s="19">
        <v>1</v>
      </c>
      <c r="B35" s="22">
        <v>2</v>
      </c>
      <c r="C35" s="23">
        <v>3</v>
      </c>
      <c r="D35" s="23">
        <v>4</v>
      </c>
      <c r="E35" s="23">
        <v>5</v>
      </c>
      <c r="F35" s="24" t="s">
        <v>50</v>
      </c>
      <c r="G35" s="25" t="s">
        <v>51</v>
      </c>
    </row>
    <row r="36" spans="1:7" x14ac:dyDescent="0.2">
      <c r="A36" s="7" t="s">
        <v>160</v>
      </c>
      <c r="B36" s="8">
        <f>SUM(B12)</f>
        <v>5914180.7299999995</v>
      </c>
      <c r="C36" s="8">
        <f>SUM(C12)</f>
        <v>7089092.71</v>
      </c>
      <c r="D36" s="8">
        <f>SUM(D12)</f>
        <v>7089092.71</v>
      </c>
      <c r="E36" s="8">
        <f>SUM(E12)</f>
        <v>6794647.1000000006</v>
      </c>
      <c r="F36" s="20">
        <f t="shared" ref="F36:F42" si="2">E36/B36*100</f>
        <v>114.88737680155407</v>
      </c>
      <c r="G36" s="21">
        <f t="shared" ref="G36:G42" si="3">E36/D36*100</f>
        <v>95.846497964617541</v>
      </c>
    </row>
    <row r="37" spans="1:7" x14ac:dyDescent="0.2">
      <c r="A37" s="7" t="s">
        <v>161</v>
      </c>
      <c r="B37" s="8">
        <f>SUM(B27)</f>
        <v>610141.22</v>
      </c>
      <c r="C37" s="8">
        <f>SUM(C27)</f>
        <v>236589.7</v>
      </c>
      <c r="D37" s="8">
        <f>SUM(D27)</f>
        <v>236589.7</v>
      </c>
      <c r="E37" s="8">
        <f>SUM(E27)</f>
        <v>236589.7</v>
      </c>
      <c r="F37" s="20">
        <f t="shared" si="2"/>
        <v>38.776219708611073</v>
      </c>
      <c r="G37" s="21">
        <f t="shared" si="3"/>
        <v>100</v>
      </c>
    </row>
    <row r="38" spans="1:7" ht="25.5" x14ac:dyDescent="0.2">
      <c r="A38" s="7" t="s">
        <v>162</v>
      </c>
      <c r="B38" s="8">
        <f>SUM(B22)</f>
        <v>0</v>
      </c>
      <c r="C38" s="8">
        <f>SUM(C22)</f>
        <v>0</v>
      </c>
      <c r="D38" s="8">
        <f>SUM(D22)</f>
        <v>0</v>
      </c>
      <c r="E38" s="8">
        <f>SUM(E22)</f>
        <v>0</v>
      </c>
      <c r="F38" s="209" t="s">
        <v>202</v>
      </c>
      <c r="G38" s="209" t="s">
        <v>202</v>
      </c>
    </row>
    <row r="39" spans="1:7" ht="25.5" x14ac:dyDescent="0.2">
      <c r="A39" s="7" t="s">
        <v>163</v>
      </c>
      <c r="B39" s="8">
        <f>SUM(B36:B38)</f>
        <v>6524321.9499999993</v>
      </c>
      <c r="C39" s="8">
        <f>SUM(C36:C38)</f>
        <v>7325682.4100000001</v>
      </c>
      <c r="D39" s="8">
        <f>SUM(D36:D38)</f>
        <v>7325682.4100000001</v>
      </c>
      <c r="E39" s="8">
        <f>SUM(E36:E38)</f>
        <v>7031236.8000000007</v>
      </c>
      <c r="F39" s="20">
        <f t="shared" si="2"/>
        <v>107.76961734697966</v>
      </c>
      <c r="G39" s="21">
        <f t="shared" si="3"/>
        <v>95.980639160686749</v>
      </c>
    </row>
    <row r="40" spans="1:7" x14ac:dyDescent="0.2">
      <c r="A40" s="7" t="s">
        <v>164</v>
      </c>
      <c r="B40" s="8">
        <f>SUM(B15)</f>
        <v>6287732.25</v>
      </c>
      <c r="C40" s="8">
        <f>SUM(C15)</f>
        <v>7240693.25</v>
      </c>
      <c r="D40" s="8">
        <f>SUM(D15)</f>
        <v>7240693.25</v>
      </c>
      <c r="E40" s="8">
        <f>SUM(E15)</f>
        <v>6798207.1600000001</v>
      </c>
      <c r="F40" s="20">
        <f t="shared" si="2"/>
        <v>108.11858536120079</v>
      </c>
      <c r="G40" s="21">
        <f t="shared" si="3"/>
        <v>93.888898828851779</v>
      </c>
    </row>
    <row r="41" spans="1:7" ht="25.5" x14ac:dyDescent="0.2">
      <c r="A41" s="7" t="s">
        <v>165</v>
      </c>
      <c r="B41" s="8">
        <f>SUM(B23)</f>
        <v>0</v>
      </c>
      <c r="C41" s="8">
        <f>SUM(C23)</f>
        <v>0</v>
      </c>
      <c r="D41" s="8">
        <f>SUM(D23)</f>
        <v>0</v>
      </c>
      <c r="E41" s="8">
        <f>SUM(E23)</f>
        <v>0</v>
      </c>
      <c r="F41" s="209" t="s">
        <v>202</v>
      </c>
      <c r="G41" s="209" t="s">
        <v>202</v>
      </c>
    </row>
    <row r="42" spans="1:7" ht="25.5" x14ac:dyDescent="0.2">
      <c r="A42" s="7" t="s">
        <v>166</v>
      </c>
      <c r="B42" s="8">
        <f>SUM(B40:B41)</f>
        <v>6287732.25</v>
      </c>
      <c r="C42" s="8">
        <f>SUM(C40:C41)</f>
        <v>7240693.25</v>
      </c>
      <c r="D42" s="8">
        <f>SUM(D40:D41)</f>
        <v>7240693.25</v>
      </c>
      <c r="E42" s="8">
        <f>SUM(E40:E41)</f>
        <v>6798207.1600000001</v>
      </c>
      <c r="F42" s="20">
        <f t="shared" si="2"/>
        <v>108.11858536120079</v>
      </c>
      <c r="G42" s="21">
        <f t="shared" si="3"/>
        <v>93.888898828851779</v>
      </c>
    </row>
    <row r="43" spans="1:7" ht="409.6" hidden="1" customHeight="1" x14ac:dyDescent="0.2"/>
  </sheetData>
  <mergeCells count="9">
    <mergeCell ref="A30:E30"/>
    <mergeCell ref="A33:E33"/>
    <mergeCell ref="A6:G6"/>
    <mergeCell ref="H1:L1"/>
    <mergeCell ref="B2:G2"/>
    <mergeCell ref="H2:L2"/>
    <mergeCell ref="A7:E7"/>
    <mergeCell ref="A19:E19"/>
    <mergeCell ref="A26:D26"/>
  </mergeCells>
  <pageMargins left="0.59055118110236227" right="0.59055118110236227" top="0.59055118110236227" bottom="0.59055118110236227" header="0.59055118110236227" footer="0.59055118110236227"/>
  <pageSetup paperSize="9" scale="65" orientation="landscape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view="pageBreakPreview" zoomScale="74" zoomScaleNormal="89" zoomScaleSheetLayoutView="74" workbookViewId="0">
      <selection activeCell="G32" sqref="G32"/>
    </sheetView>
  </sheetViews>
  <sheetFormatPr defaultRowHeight="30" customHeight="1" x14ac:dyDescent="0.2"/>
  <cols>
    <col min="1" max="1" width="9.28515625" style="79" customWidth="1"/>
    <col min="2" max="2" width="42.28515625" style="26" customWidth="1"/>
    <col min="3" max="6" width="15.42578125" style="56" customWidth="1"/>
    <col min="7" max="8" width="14.28515625" style="29" customWidth="1"/>
    <col min="9" max="11" width="16.5703125" style="26" customWidth="1"/>
    <col min="12" max="15" width="15.140625" style="26" customWidth="1"/>
    <col min="16" max="16" width="16.7109375" style="26" hidden="1" customWidth="1"/>
    <col min="17" max="17" width="16.42578125" style="26" hidden="1" customWidth="1"/>
    <col min="18" max="18" width="12.5703125" style="26" hidden="1" customWidth="1"/>
    <col min="19" max="19" width="15.140625" style="26" customWidth="1"/>
    <col min="20" max="16384" width="9.140625" style="26"/>
  </cols>
  <sheetData>
    <row r="1" spans="1:10" ht="30" customHeight="1" x14ac:dyDescent="0.2">
      <c r="A1" s="235" t="s">
        <v>344</v>
      </c>
      <c r="B1" s="235"/>
      <c r="C1" s="235"/>
      <c r="D1" s="235"/>
      <c r="E1" s="235"/>
      <c r="F1" s="235"/>
      <c r="G1" s="235"/>
      <c r="H1" s="235"/>
      <c r="I1" s="102"/>
      <c r="J1" s="102"/>
    </row>
    <row r="2" spans="1:10" s="34" customFormat="1" ht="42" customHeight="1" x14ac:dyDescent="0.2">
      <c r="A2" s="76" t="s">
        <v>47</v>
      </c>
      <c r="B2" s="31" t="s">
        <v>48</v>
      </c>
      <c r="C2" s="32" t="s">
        <v>289</v>
      </c>
      <c r="D2" s="33" t="s">
        <v>321</v>
      </c>
      <c r="E2" s="33" t="s">
        <v>322</v>
      </c>
      <c r="F2" s="33" t="s">
        <v>345</v>
      </c>
      <c r="G2" s="5" t="s">
        <v>49</v>
      </c>
      <c r="H2" s="5" t="s">
        <v>49</v>
      </c>
    </row>
    <row r="3" spans="1:10" s="37" customFormat="1" ht="30" customHeight="1" x14ac:dyDescent="0.2">
      <c r="A3" s="238">
        <v>1</v>
      </c>
      <c r="B3" s="239"/>
      <c r="C3" s="103">
        <v>2</v>
      </c>
      <c r="D3" s="74">
        <v>3</v>
      </c>
      <c r="E3" s="74">
        <v>4</v>
      </c>
      <c r="F3" s="74">
        <v>5</v>
      </c>
      <c r="G3" s="6" t="s">
        <v>50</v>
      </c>
      <c r="H3" s="6" t="s">
        <v>51</v>
      </c>
    </row>
    <row r="4" spans="1:10" ht="30" customHeight="1" x14ac:dyDescent="0.2">
      <c r="A4" s="95">
        <v>6</v>
      </c>
      <c r="B4" s="96" t="s">
        <v>186</v>
      </c>
      <c r="C4" s="104">
        <f>SUM(C5,C15,C20,C23,C29)</f>
        <v>5913504.1799999997</v>
      </c>
      <c r="D4" s="104">
        <f>SUM(D5,D15,D20,D23,D29)</f>
        <v>7088392.71</v>
      </c>
      <c r="E4" s="104">
        <f>SUM(E5,E15,E20,E23,E29)</f>
        <v>7088392.71</v>
      </c>
      <c r="F4" s="104">
        <f>SUM(F5,F15,F20,F23,F29)</f>
        <v>6793879.1500000004</v>
      </c>
      <c r="G4" s="93">
        <f>F4/C4*100</f>
        <v>114.88753441618435</v>
      </c>
      <c r="H4" s="93">
        <f>F4/E4*100</f>
        <v>95.845129184441021</v>
      </c>
    </row>
    <row r="5" spans="1:10" ht="30" customHeight="1" x14ac:dyDescent="0.2">
      <c r="A5" s="38">
        <v>63</v>
      </c>
      <c r="B5" s="39" t="s">
        <v>59</v>
      </c>
      <c r="C5" s="58">
        <f>SUM(C6,C8,C11,C13)</f>
        <v>4475814.5</v>
      </c>
      <c r="D5" s="58">
        <f>SUM(D6,D8,D11,D13)</f>
        <v>4940717.5</v>
      </c>
      <c r="E5" s="58">
        <f>SUM(E6,E8,E11,E13)</f>
        <v>4940717.5</v>
      </c>
      <c r="F5" s="58">
        <f>SUM(F6,F8,F11,F13)</f>
        <v>4848141.05</v>
      </c>
      <c r="G5" s="10">
        <f t="shared" ref="G5:G47" si="0">F5/C5*100</f>
        <v>108.31863228469365</v>
      </c>
      <c r="H5" s="10">
        <f>F5/E5*100</f>
        <v>98.126254941716468</v>
      </c>
    </row>
    <row r="6" spans="1:10" s="41" customFormat="1" ht="30" customHeight="1" x14ac:dyDescent="0.2">
      <c r="A6" s="38">
        <v>634</v>
      </c>
      <c r="B6" s="39" t="s">
        <v>60</v>
      </c>
      <c r="C6" s="58">
        <f>C7</f>
        <v>0</v>
      </c>
      <c r="D6" s="58">
        <f>D7</f>
        <v>0</v>
      </c>
      <c r="E6" s="58">
        <f>E7</f>
        <v>0</v>
      </c>
      <c r="F6" s="58">
        <f>F7</f>
        <v>0</v>
      </c>
      <c r="G6" s="209" t="s">
        <v>202</v>
      </c>
      <c r="H6" s="209" t="s">
        <v>202</v>
      </c>
    </row>
    <row r="7" spans="1:10" ht="30" customHeight="1" x14ac:dyDescent="0.2">
      <c r="A7" s="42">
        <v>6341</v>
      </c>
      <c r="B7" s="43" t="s">
        <v>141</v>
      </c>
      <c r="C7" s="59">
        <v>0</v>
      </c>
      <c r="D7" s="59"/>
      <c r="E7" s="59"/>
      <c r="F7" s="59">
        <v>0</v>
      </c>
      <c r="G7" s="209" t="s">
        <v>202</v>
      </c>
      <c r="H7" s="17"/>
    </row>
    <row r="8" spans="1:10" s="41" customFormat="1" ht="30" customHeight="1" x14ac:dyDescent="0.2">
      <c r="A8" s="38">
        <v>636</v>
      </c>
      <c r="B8" s="39" t="s">
        <v>61</v>
      </c>
      <c r="C8" s="58">
        <f>SUM(C9:C10)</f>
        <v>4474973.45</v>
      </c>
      <c r="D8" s="58">
        <v>4883187.5</v>
      </c>
      <c r="E8" s="58">
        <v>4883187.5</v>
      </c>
      <c r="F8" s="58">
        <f>SUM(F9:F10)</f>
        <v>4782473.18</v>
      </c>
      <c r="G8" s="10">
        <f t="shared" si="0"/>
        <v>106.87154311496529</v>
      </c>
      <c r="H8" s="10">
        <f>F8/E8*100</f>
        <v>97.937529124163262</v>
      </c>
    </row>
    <row r="9" spans="1:10" ht="30" customHeight="1" x14ac:dyDescent="0.2">
      <c r="A9" s="42">
        <v>6361</v>
      </c>
      <c r="B9" s="43" t="s">
        <v>122</v>
      </c>
      <c r="C9" s="59">
        <v>4461723.45</v>
      </c>
      <c r="D9" s="59"/>
      <c r="E9" s="59"/>
      <c r="F9" s="59">
        <v>4743073.18</v>
      </c>
      <c r="G9" s="10">
        <f t="shared" si="0"/>
        <v>106.30585317877556</v>
      </c>
      <c r="H9" s="10"/>
    </row>
    <row r="10" spans="1:10" ht="30" customHeight="1" x14ac:dyDescent="0.2">
      <c r="A10" s="42">
        <v>6362</v>
      </c>
      <c r="B10" s="43" t="s">
        <v>123</v>
      </c>
      <c r="C10" s="59">
        <v>13250</v>
      </c>
      <c r="D10" s="59"/>
      <c r="E10" s="59"/>
      <c r="F10" s="59">
        <v>39400</v>
      </c>
      <c r="G10" s="10">
        <f t="shared" si="0"/>
        <v>297.35849056603769</v>
      </c>
      <c r="H10" s="10"/>
    </row>
    <row r="11" spans="1:10" s="41" customFormat="1" ht="30" customHeight="1" x14ac:dyDescent="0.2">
      <c r="A11" s="38">
        <v>638</v>
      </c>
      <c r="B11" s="39" t="s">
        <v>124</v>
      </c>
      <c r="C11" s="58">
        <f>C12</f>
        <v>641.04999999999995</v>
      </c>
      <c r="D11" s="58">
        <v>54000</v>
      </c>
      <c r="E11" s="58">
        <v>54000</v>
      </c>
      <c r="F11" s="58">
        <f>F12</f>
        <v>62138.93</v>
      </c>
      <c r="G11" s="10">
        <f t="shared" si="0"/>
        <v>9693.3047344200932</v>
      </c>
      <c r="H11" s="10">
        <f>F11/E11*100</f>
        <v>115.07209259259258</v>
      </c>
    </row>
    <row r="12" spans="1:10" ht="30" customHeight="1" x14ac:dyDescent="0.2">
      <c r="A12" s="42">
        <v>6381</v>
      </c>
      <c r="B12" s="43" t="s">
        <v>125</v>
      </c>
      <c r="C12" s="59">
        <v>641.04999999999995</v>
      </c>
      <c r="D12" s="59"/>
      <c r="E12" s="59"/>
      <c r="F12" s="59">
        <v>62138.93</v>
      </c>
      <c r="G12" s="10">
        <f t="shared" si="0"/>
        <v>9693.3047344200932</v>
      </c>
      <c r="H12" s="10"/>
    </row>
    <row r="13" spans="1:10" ht="30" customHeight="1" x14ac:dyDescent="0.2">
      <c r="A13" s="38">
        <v>639</v>
      </c>
      <c r="B13" s="39" t="s">
        <v>290</v>
      </c>
      <c r="C13" s="58">
        <f>C14</f>
        <v>200</v>
      </c>
      <c r="D13" s="58">
        <v>3530</v>
      </c>
      <c r="E13" s="58">
        <v>3530</v>
      </c>
      <c r="F13" s="58">
        <f>F14</f>
        <v>3528.94</v>
      </c>
      <c r="G13" s="10">
        <f t="shared" si="0"/>
        <v>1764.47</v>
      </c>
      <c r="H13" s="10">
        <f>F13/E13*100</f>
        <v>99.969971671388109</v>
      </c>
    </row>
    <row r="14" spans="1:10" ht="30" customHeight="1" x14ac:dyDescent="0.2">
      <c r="A14" s="42">
        <v>6391</v>
      </c>
      <c r="B14" s="43" t="s">
        <v>291</v>
      </c>
      <c r="C14" s="59">
        <v>200</v>
      </c>
      <c r="D14" s="59"/>
      <c r="E14" s="59"/>
      <c r="F14" s="59">
        <v>3528.94</v>
      </c>
      <c r="G14" s="10">
        <f t="shared" si="0"/>
        <v>1764.47</v>
      </c>
      <c r="H14" s="10"/>
    </row>
    <row r="15" spans="1:10" ht="30" customHeight="1" x14ac:dyDescent="0.2">
      <c r="A15" s="38">
        <v>64</v>
      </c>
      <c r="B15" s="39" t="s">
        <v>127</v>
      </c>
      <c r="C15" s="58">
        <f>SUM(C16,C18)</f>
        <v>6.24</v>
      </c>
      <c r="D15" s="58">
        <f>SUM(D16,D18)</f>
        <v>7.53</v>
      </c>
      <c r="E15" s="58">
        <f>SUM(E16,E18)</f>
        <v>7.53</v>
      </c>
      <c r="F15" s="58">
        <f>SUM(F16,F18)</f>
        <v>1.4</v>
      </c>
      <c r="G15" s="10">
        <f t="shared" si="0"/>
        <v>22.435897435897434</v>
      </c>
      <c r="H15" s="10">
        <f>F15/E15*100</f>
        <v>18.592297476759626</v>
      </c>
    </row>
    <row r="16" spans="1:10" s="41" customFormat="1" ht="30" customHeight="1" x14ac:dyDescent="0.2">
      <c r="A16" s="38">
        <v>641</v>
      </c>
      <c r="B16" s="39" t="s">
        <v>128</v>
      </c>
      <c r="C16" s="58">
        <f>C17</f>
        <v>6.24</v>
      </c>
      <c r="D16" s="58">
        <v>7.53</v>
      </c>
      <c r="E16" s="58">
        <v>7.53</v>
      </c>
      <c r="F16" s="58">
        <f>F17</f>
        <v>1.4</v>
      </c>
      <c r="G16" s="10">
        <f t="shared" si="0"/>
        <v>22.435897435897434</v>
      </c>
      <c r="H16" s="10">
        <f>F16/E16*100</f>
        <v>18.592297476759626</v>
      </c>
    </row>
    <row r="17" spans="1:17" ht="30" customHeight="1" x14ac:dyDescent="0.2">
      <c r="A17" s="42">
        <v>6413</v>
      </c>
      <c r="B17" s="43" t="s">
        <v>142</v>
      </c>
      <c r="C17" s="59">
        <v>6.24</v>
      </c>
      <c r="D17" s="59"/>
      <c r="E17" s="59"/>
      <c r="F17" s="59">
        <v>1.4</v>
      </c>
      <c r="G17" s="10">
        <f t="shared" si="0"/>
        <v>22.435897435897434</v>
      </c>
      <c r="H17" s="17"/>
    </row>
    <row r="18" spans="1:17" s="41" customFormat="1" ht="30" customHeight="1" x14ac:dyDescent="0.2">
      <c r="A18" s="38">
        <v>642</v>
      </c>
      <c r="B18" s="39" t="s">
        <v>129</v>
      </c>
      <c r="C18" s="58">
        <f>C19</f>
        <v>0</v>
      </c>
      <c r="D18" s="58">
        <f>D19</f>
        <v>0</v>
      </c>
      <c r="E18" s="58">
        <f>E19</f>
        <v>0</v>
      </c>
      <c r="F18" s="58">
        <f>F19</f>
        <v>0</v>
      </c>
      <c r="G18" s="209" t="s">
        <v>202</v>
      </c>
      <c r="H18" s="209" t="s">
        <v>202</v>
      </c>
    </row>
    <row r="19" spans="1:17" ht="30" customHeight="1" x14ac:dyDescent="0.2">
      <c r="A19" s="42">
        <v>6422</v>
      </c>
      <c r="B19" s="43" t="s">
        <v>143</v>
      </c>
      <c r="C19" s="59">
        <v>0</v>
      </c>
      <c r="D19" s="59"/>
      <c r="E19" s="59"/>
      <c r="F19" s="59">
        <v>0</v>
      </c>
      <c r="G19" s="209" t="s">
        <v>202</v>
      </c>
      <c r="H19" s="17"/>
    </row>
    <row r="20" spans="1:17" s="41" customFormat="1" ht="30" customHeight="1" x14ac:dyDescent="0.2">
      <c r="A20" s="38">
        <v>65</v>
      </c>
      <c r="B20" s="39" t="s">
        <v>130</v>
      </c>
      <c r="C20" s="58">
        <f t="shared" ref="C20:F21" si="1">C21</f>
        <v>19062.2</v>
      </c>
      <c r="D20" s="58">
        <f t="shared" si="1"/>
        <v>43560</v>
      </c>
      <c r="E20" s="58">
        <f t="shared" si="1"/>
        <v>43560</v>
      </c>
      <c r="F20" s="58">
        <f t="shared" si="1"/>
        <v>45953.8</v>
      </c>
      <c r="G20" s="10">
        <f t="shared" si="0"/>
        <v>241.07290868839905</v>
      </c>
      <c r="H20" s="10">
        <f t="shared" ref="H20:H30" si="2">F20/E20*100</f>
        <v>105.49540863177226</v>
      </c>
    </row>
    <row r="21" spans="1:17" s="47" customFormat="1" ht="30" customHeight="1" x14ac:dyDescent="0.2">
      <c r="A21" s="38">
        <v>652</v>
      </c>
      <c r="B21" s="39" t="s">
        <v>57</v>
      </c>
      <c r="C21" s="58">
        <f t="shared" si="1"/>
        <v>19062.2</v>
      </c>
      <c r="D21" s="58">
        <v>43560</v>
      </c>
      <c r="E21" s="58">
        <v>43560</v>
      </c>
      <c r="F21" s="58">
        <f t="shared" si="1"/>
        <v>45953.8</v>
      </c>
      <c r="G21" s="10">
        <f t="shared" si="0"/>
        <v>241.07290868839905</v>
      </c>
      <c r="H21" s="10">
        <f t="shared" si="2"/>
        <v>105.49540863177226</v>
      </c>
      <c r="I21" s="45"/>
      <c r="J21" s="45"/>
      <c r="K21" s="45"/>
      <c r="L21" s="45"/>
      <c r="M21" s="45"/>
      <c r="N21" s="46"/>
      <c r="O21" s="46"/>
      <c r="P21" s="46"/>
      <c r="Q21" s="46"/>
    </row>
    <row r="22" spans="1:17" s="41" customFormat="1" ht="30" customHeight="1" x14ac:dyDescent="0.2">
      <c r="A22" s="42">
        <v>6526</v>
      </c>
      <c r="B22" s="43" t="s">
        <v>58</v>
      </c>
      <c r="C22" s="59">
        <v>19062.2</v>
      </c>
      <c r="D22" s="59"/>
      <c r="E22" s="59"/>
      <c r="F22" s="59">
        <v>45953.8</v>
      </c>
      <c r="G22" s="10">
        <f t="shared" si="0"/>
        <v>241.07290868839905</v>
      </c>
      <c r="H22" s="10"/>
      <c r="I22" s="48"/>
      <c r="J22" s="48"/>
      <c r="K22" s="48"/>
      <c r="L22" s="48"/>
      <c r="M22" s="48"/>
      <c r="N22" s="48"/>
      <c r="O22" s="48"/>
      <c r="P22" s="49"/>
      <c r="Q22" s="49"/>
    </row>
    <row r="23" spans="1:17" ht="30" customHeight="1" x14ac:dyDescent="0.2">
      <c r="A23" s="38">
        <v>66</v>
      </c>
      <c r="B23" s="39" t="s">
        <v>55</v>
      </c>
      <c r="C23" s="58">
        <f>SUM(C24,C26)</f>
        <v>737212.55</v>
      </c>
      <c r="D23" s="58">
        <f>SUM(D24,D26)</f>
        <v>796473.93</v>
      </c>
      <c r="E23" s="58">
        <f>SUM(E24,E26)</f>
        <v>796473.93</v>
      </c>
      <c r="F23" s="58">
        <f>SUM(F24,F26)</f>
        <v>779774.29</v>
      </c>
      <c r="G23" s="10">
        <f t="shared" si="0"/>
        <v>105.77333361999874</v>
      </c>
      <c r="H23" s="10">
        <f t="shared" si="2"/>
        <v>97.903303627276287</v>
      </c>
    </row>
    <row r="24" spans="1:17" s="41" customFormat="1" ht="30" customHeight="1" x14ac:dyDescent="0.2">
      <c r="A24" s="38">
        <v>661</v>
      </c>
      <c r="B24" s="39" t="s">
        <v>132</v>
      </c>
      <c r="C24" s="58">
        <f>C25</f>
        <v>732101.29</v>
      </c>
      <c r="D24" s="58">
        <v>767723.93</v>
      </c>
      <c r="E24" s="58">
        <v>767723.93</v>
      </c>
      <c r="F24" s="58">
        <f>F25</f>
        <v>745570.29</v>
      </c>
      <c r="G24" s="10">
        <f t="shared" si="0"/>
        <v>101.83977274510745</v>
      </c>
      <c r="H24" s="10">
        <f t="shared" si="2"/>
        <v>97.114374173539176</v>
      </c>
    </row>
    <row r="25" spans="1:17" ht="30" customHeight="1" x14ac:dyDescent="0.2">
      <c r="A25" s="42">
        <v>6615</v>
      </c>
      <c r="B25" s="43" t="s">
        <v>131</v>
      </c>
      <c r="C25" s="59">
        <v>732101.29</v>
      </c>
      <c r="D25" s="59"/>
      <c r="E25" s="59"/>
      <c r="F25" s="59">
        <v>745570.29</v>
      </c>
      <c r="G25" s="10">
        <f t="shared" si="0"/>
        <v>101.83977274510745</v>
      </c>
      <c r="H25" s="10"/>
    </row>
    <row r="26" spans="1:17" s="41" customFormat="1" ht="30" customHeight="1" x14ac:dyDescent="0.2">
      <c r="A26" s="38">
        <v>663</v>
      </c>
      <c r="B26" s="39" t="s">
        <v>56</v>
      </c>
      <c r="C26" s="58">
        <f>C28+C27</f>
        <v>5111.26</v>
      </c>
      <c r="D26" s="58">
        <v>28750</v>
      </c>
      <c r="E26" s="58">
        <v>28750</v>
      </c>
      <c r="F26" s="58">
        <f>F28+F27</f>
        <v>34204</v>
      </c>
      <c r="G26" s="10">
        <f t="shared" si="0"/>
        <v>669.1892018797713</v>
      </c>
      <c r="H26" s="10">
        <f t="shared" si="2"/>
        <v>118.97043478260869</v>
      </c>
    </row>
    <row r="27" spans="1:17" s="41" customFormat="1" ht="30" customHeight="1" x14ac:dyDescent="0.2">
      <c r="A27" s="42">
        <v>6631</v>
      </c>
      <c r="B27" s="43" t="s">
        <v>133</v>
      </c>
      <c r="C27" s="59">
        <v>31.26</v>
      </c>
      <c r="D27" s="59"/>
      <c r="E27" s="59"/>
      <c r="F27" s="59">
        <v>23204</v>
      </c>
      <c r="G27" s="10">
        <f>F27/C27*100</f>
        <v>74229.046705054381</v>
      </c>
      <c r="H27" s="10"/>
    </row>
    <row r="28" spans="1:17" ht="30" customHeight="1" x14ac:dyDescent="0.2">
      <c r="A28" s="42">
        <v>6632</v>
      </c>
      <c r="B28" s="43" t="s">
        <v>192</v>
      </c>
      <c r="C28" s="59">
        <v>5080</v>
      </c>
      <c r="D28" s="59"/>
      <c r="E28" s="59"/>
      <c r="F28" s="59">
        <v>11000</v>
      </c>
      <c r="G28" s="10">
        <f>F28/C28*100</f>
        <v>216.53543307086616</v>
      </c>
      <c r="H28" s="10"/>
    </row>
    <row r="29" spans="1:17" ht="30" customHeight="1" x14ac:dyDescent="0.2">
      <c r="A29" s="38">
        <v>67</v>
      </c>
      <c r="B29" s="39" t="s">
        <v>52</v>
      </c>
      <c r="C29" s="58">
        <f>C30</f>
        <v>681408.69</v>
      </c>
      <c r="D29" s="58">
        <f>D30</f>
        <v>1307633.75</v>
      </c>
      <c r="E29" s="58">
        <f>E30</f>
        <v>1307633.75</v>
      </c>
      <c r="F29" s="58">
        <f>F30</f>
        <v>1120008.6100000001</v>
      </c>
      <c r="G29" s="10">
        <f t="shared" si="0"/>
        <v>164.36664610191576</v>
      </c>
      <c r="H29" s="10">
        <f t="shared" si="2"/>
        <v>85.651552661439041</v>
      </c>
    </row>
    <row r="30" spans="1:17" ht="30" customHeight="1" x14ac:dyDescent="0.2">
      <c r="A30" s="38">
        <v>671</v>
      </c>
      <c r="B30" s="39" t="s">
        <v>126</v>
      </c>
      <c r="C30" s="58">
        <f>SUM(C31:C32)</f>
        <v>681408.69</v>
      </c>
      <c r="D30" s="58">
        <v>1307633.75</v>
      </c>
      <c r="E30" s="58">
        <v>1307633.75</v>
      </c>
      <c r="F30" s="58">
        <f>SUM(F31:F32)</f>
        <v>1120008.6100000001</v>
      </c>
      <c r="G30" s="10">
        <f t="shared" si="0"/>
        <v>164.36664610191576</v>
      </c>
      <c r="H30" s="10">
        <f t="shared" si="2"/>
        <v>85.651552661439041</v>
      </c>
    </row>
    <row r="31" spans="1:17" ht="30" customHeight="1" x14ac:dyDescent="0.2">
      <c r="A31" s="42">
        <v>6711</v>
      </c>
      <c r="B31" s="43" t="s">
        <v>53</v>
      </c>
      <c r="C31" s="59">
        <v>649793.18999999994</v>
      </c>
      <c r="D31" s="59"/>
      <c r="E31" s="59"/>
      <c r="F31" s="59">
        <v>1116008.6100000001</v>
      </c>
      <c r="G31" s="10">
        <f t="shared" si="0"/>
        <v>171.74827732497477</v>
      </c>
      <c r="H31" s="10"/>
    </row>
    <row r="32" spans="1:17" ht="37.5" customHeight="1" x14ac:dyDescent="0.2">
      <c r="A32" s="42">
        <v>6712</v>
      </c>
      <c r="B32" s="84" t="s">
        <v>54</v>
      </c>
      <c r="C32" s="59">
        <v>31615.5</v>
      </c>
      <c r="D32" s="59"/>
      <c r="E32" s="59"/>
      <c r="F32" s="59">
        <v>4000</v>
      </c>
      <c r="G32" s="10">
        <f t="shared" si="0"/>
        <v>12.652021951258085</v>
      </c>
      <c r="H32" s="10"/>
      <c r="I32" s="50"/>
    </row>
    <row r="33" spans="1:9" s="41" customFormat="1" ht="30" customHeight="1" x14ac:dyDescent="0.2">
      <c r="A33" s="94">
        <v>7</v>
      </c>
      <c r="B33" s="90" t="s">
        <v>172</v>
      </c>
      <c r="C33" s="105">
        <f>SUM(C34,C36)</f>
        <v>676.55</v>
      </c>
      <c r="D33" s="105">
        <f>SUM(D34,D36)</f>
        <v>700</v>
      </c>
      <c r="E33" s="105">
        <f>SUM(E34,E36)</f>
        <v>700</v>
      </c>
      <c r="F33" s="105">
        <f>SUM(F34,F36)</f>
        <v>767.95</v>
      </c>
      <c r="G33" s="93">
        <f t="shared" si="0"/>
        <v>113.50971842435888</v>
      </c>
      <c r="H33" s="93">
        <f>F33/E33*100</f>
        <v>109.70714285714287</v>
      </c>
      <c r="I33" s="50"/>
    </row>
    <row r="34" spans="1:9" s="41" customFormat="1" ht="30" customHeight="1" x14ac:dyDescent="0.2">
      <c r="A34" s="83">
        <v>71</v>
      </c>
      <c r="B34" s="81" t="s">
        <v>173</v>
      </c>
      <c r="C34" s="106">
        <f>C35</f>
        <v>0</v>
      </c>
      <c r="D34" s="106">
        <f>D35</f>
        <v>0</v>
      </c>
      <c r="E34" s="106">
        <f>E35</f>
        <v>0</v>
      </c>
      <c r="F34" s="106">
        <f>F35</f>
        <v>0</v>
      </c>
      <c r="G34" s="209" t="s">
        <v>202</v>
      </c>
      <c r="H34" s="209" t="s">
        <v>202</v>
      </c>
      <c r="I34" s="50"/>
    </row>
    <row r="35" spans="1:9" ht="30" customHeight="1" x14ac:dyDescent="0.2">
      <c r="A35" s="82">
        <v>711</v>
      </c>
      <c r="B35" s="80" t="s">
        <v>174</v>
      </c>
      <c r="C35" s="59">
        <v>0</v>
      </c>
      <c r="D35" s="59"/>
      <c r="E35" s="59"/>
      <c r="F35" s="59">
        <v>0</v>
      </c>
      <c r="G35" s="209" t="s">
        <v>202</v>
      </c>
      <c r="H35" s="10"/>
      <c r="I35" s="50"/>
    </row>
    <row r="36" spans="1:9" s="41" customFormat="1" ht="30" customHeight="1" x14ac:dyDescent="0.2">
      <c r="A36" s="83">
        <v>72</v>
      </c>
      <c r="B36" s="81" t="s">
        <v>175</v>
      </c>
      <c r="C36" s="106">
        <f>SUM(C37:C39)</f>
        <v>676.55</v>
      </c>
      <c r="D36" s="106">
        <f>SUM(D37:D39)</f>
        <v>700</v>
      </c>
      <c r="E36" s="106">
        <f>SUM(E37:E39)</f>
        <v>700</v>
      </c>
      <c r="F36" s="106">
        <f>SUM(F37:F39)</f>
        <v>767.95</v>
      </c>
      <c r="G36" s="10">
        <f t="shared" si="0"/>
        <v>113.50971842435888</v>
      </c>
      <c r="H36" s="10">
        <f>F36/E36*100</f>
        <v>109.70714285714287</v>
      </c>
      <c r="I36" s="50"/>
    </row>
    <row r="37" spans="1:9" ht="30" customHeight="1" x14ac:dyDescent="0.2">
      <c r="A37" s="82">
        <v>721</v>
      </c>
      <c r="B37" s="80" t="s">
        <v>176</v>
      </c>
      <c r="C37" s="59">
        <v>676.55</v>
      </c>
      <c r="D37" s="59">
        <v>700</v>
      </c>
      <c r="E37" s="59">
        <v>700</v>
      </c>
      <c r="F37" s="59">
        <v>767.95</v>
      </c>
      <c r="G37" s="10">
        <f t="shared" si="0"/>
        <v>113.50971842435888</v>
      </c>
      <c r="H37" s="10"/>
      <c r="I37" s="50"/>
    </row>
    <row r="38" spans="1:9" ht="30" customHeight="1" x14ac:dyDescent="0.2">
      <c r="A38" s="82">
        <v>722</v>
      </c>
      <c r="B38" s="80" t="s">
        <v>177</v>
      </c>
      <c r="C38" s="59"/>
      <c r="D38" s="59"/>
      <c r="E38" s="59"/>
      <c r="F38" s="59"/>
      <c r="G38" s="209" t="s">
        <v>202</v>
      </c>
      <c r="H38" s="10"/>
      <c r="I38" s="50"/>
    </row>
    <row r="39" spans="1:9" ht="30" customHeight="1" x14ac:dyDescent="0.2">
      <c r="A39" s="85">
        <v>723</v>
      </c>
      <c r="B39" s="86" t="s">
        <v>178</v>
      </c>
      <c r="C39" s="107"/>
      <c r="D39" s="107"/>
      <c r="E39" s="107"/>
      <c r="F39" s="107"/>
      <c r="G39" s="209" t="s">
        <v>202</v>
      </c>
      <c r="H39" s="10"/>
      <c r="I39" s="50"/>
    </row>
    <row r="40" spans="1:9" s="41" customFormat="1" ht="30" customHeight="1" x14ac:dyDescent="0.2">
      <c r="A40" s="89">
        <v>8</v>
      </c>
      <c r="B40" s="90" t="s">
        <v>179</v>
      </c>
      <c r="C40" s="104">
        <f>SUM(C41,C43,C45)</f>
        <v>0</v>
      </c>
      <c r="D40" s="104">
        <f>SUM(D41,D43,D45)</f>
        <v>0</v>
      </c>
      <c r="E40" s="104">
        <f>SUM(E41,E43,E45)</f>
        <v>0</v>
      </c>
      <c r="F40" s="104">
        <f>SUM(F41,F43,F45)</f>
        <v>0</v>
      </c>
      <c r="G40" s="210" t="s">
        <v>202</v>
      </c>
      <c r="H40" s="210" t="s">
        <v>202</v>
      </c>
      <c r="I40" s="50"/>
    </row>
    <row r="41" spans="1:9" s="41" customFormat="1" ht="30" customHeight="1" x14ac:dyDescent="0.2">
      <c r="A41" s="87">
        <v>81</v>
      </c>
      <c r="B41" s="81" t="s">
        <v>180</v>
      </c>
      <c r="C41" s="58">
        <f>SUM(C42:C42)</f>
        <v>0</v>
      </c>
      <c r="D41" s="58">
        <f>SUM(D42:D42)</f>
        <v>0</v>
      </c>
      <c r="E41" s="58">
        <f>SUM(E42:E42)</f>
        <v>0</v>
      </c>
      <c r="F41" s="58">
        <f>SUM(F42:F42)</f>
        <v>0</v>
      </c>
      <c r="G41" s="209" t="s">
        <v>202</v>
      </c>
      <c r="H41" s="209" t="s">
        <v>202</v>
      </c>
      <c r="I41" s="50"/>
    </row>
    <row r="42" spans="1:9" ht="30" customHeight="1" x14ac:dyDescent="0.2">
      <c r="A42" s="88">
        <v>818</v>
      </c>
      <c r="B42" s="80" t="s">
        <v>181</v>
      </c>
      <c r="C42" s="59"/>
      <c r="D42" s="59"/>
      <c r="E42" s="59"/>
      <c r="F42" s="59"/>
      <c r="G42" s="209" t="s">
        <v>202</v>
      </c>
      <c r="H42" s="10"/>
      <c r="I42" s="50"/>
    </row>
    <row r="43" spans="1:9" s="41" customFormat="1" ht="30" customHeight="1" x14ac:dyDescent="0.2">
      <c r="A43" s="87">
        <v>83</v>
      </c>
      <c r="B43" s="81" t="s">
        <v>182</v>
      </c>
      <c r="C43" s="58"/>
      <c r="D43" s="58">
        <f>D44</f>
        <v>0</v>
      </c>
      <c r="E43" s="58">
        <f>E44</f>
        <v>0</v>
      </c>
      <c r="F43" s="58"/>
      <c r="G43" s="209" t="s">
        <v>202</v>
      </c>
      <c r="H43" s="209" t="s">
        <v>202</v>
      </c>
      <c r="I43" s="50"/>
    </row>
    <row r="44" spans="1:9" ht="30" customHeight="1" x14ac:dyDescent="0.2">
      <c r="A44" s="88">
        <v>832</v>
      </c>
      <c r="B44" s="80" t="s">
        <v>183</v>
      </c>
      <c r="C44" s="59"/>
      <c r="D44" s="59"/>
      <c r="E44" s="59"/>
      <c r="F44" s="59"/>
      <c r="G44" s="209" t="s">
        <v>202</v>
      </c>
      <c r="H44" s="10"/>
      <c r="I44" s="50"/>
    </row>
    <row r="45" spans="1:9" s="41" customFormat="1" ht="30" customHeight="1" x14ac:dyDescent="0.2">
      <c r="A45" s="87">
        <v>84</v>
      </c>
      <c r="B45" s="81" t="s">
        <v>184</v>
      </c>
      <c r="C45" s="58"/>
      <c r="D45" s="58">
        <f>SUM(D46:D46)</f>
        <v>0</v>
      </c>
      <c r="E45" s="58">
        <f>SUM(E46:E46)</f>
        <v>0</v>
      </c>
      <c r="F45" s="58"/>
      <c r="G45" s="209" t="s">
        <v>202</v>
      </c>
      <c r="H45" s="209" t="s">
        <v>202</v>
      </c>
      <c r="I45" s="50"/>
    </row>
    <row r="46" spans="1:9" ht="30" customHeight="1" x14ac:dyDescent="0.2">
      <c r="A46" s="88">
        <v>844</v>
      </c>
      <c r="B46" s="80" t="s">
        <v>185</v>
      </c>
      <c r="C46" s="59"/>
      <c r="D46" s="59"/>
      <c r="E46" s="59"/>
      <c r="F46" s="59"/>
      <c r="G46" s="209" t="s">
        <v>202</v>
      </c>
      <c r="H46" s="10"/>
      <c r="I46" s="50"/>
    </row>
    <row r="47" spans="1:9" ht="30" customHeight="1" x14ac:dyDescent="0.2">
      <c r="A47" s="97" t="s">
        <v>62</v>
      </c>
      <c r="B47" s="98"/>
      <c r="C47" s="108">
        <f>SUM(C4,C33,C40)</f>
        <v>5914180.7299999995</v>
      </c>
      <c r="D47" s="108">
        <f>SUM(D4,D33,D40)</f>
        <v>7089092.71</v>
      </c>
      <c r="E47" s="108">
        <f>SUM(E4,E33,E40)</f>
        <v>7089092.71</v>
      </c>
      <c r="F47" s="108">
        <f>SUM(F4,F33,F40)</f>
        <v>6794647.1000000006</v>
      </c>
      <c r="G47" s="93">
        <f t="shared" si="0"/>
        <v>114.88737680155407</v>
      </c>
      <c r="H47" s="93">
        <f>F47/E47*100</f>
        <v>95.846497964617541</v>
      </c>
    </row>
    <row r="48" spans="1:9" ht="30" customHeight="1" x14ac:dyDescent="0.2">
      <c r="A48" s="77"/>
      <c r="B48" s="52"/>
      <c r="C48" s="65"/>
      <c r="D48" s="65"/>
      <c r="E48" s="65"/>
      <c r="F48" s="65"/>
      <c r="G48" s="53"/>
      <c r="H48" s="53"/>
    </row>
    <row r="49" spans="1:8" s="57" customFormat="1" ht="20.25" customHeight="1" x14ac:dyDescent="0.2">
      <c r="A49" s="237" t="s">
        <v>134</v>
      </c>
      <c r="B49" s="237"/>
      <c r="C49" s="237"/>
      <c r="D49" s="237"/>
      <c r="E49" s="237"/>
      <c r="F49" s="237"/>
      <c r="G49" s="237"/>
      <c r="H49" s="237"/>
    </row>
    <row r="50" spans="1:8" s="113" customFormat="1" ht="44.25" customHeight="1" x14ac:dyDescent="0.2">
      <c r="A50" s="30" t="s">
        <v>190</v>
      </c>
      <c r="B50" s="31" t="s">
        <v>191</v>
      </c>
      <c r="C50" s="33" t="s">
        <v>289</v>
      </c>
      <c r="D50" s="33" t="s">
        <v>340</v>
      </c>
      <c r="E50" s="33" t="s">
        <v>341</v>
      </c>
      <c r="F50" s="33" t="s">
        <v>345</v>
      </c>
      <c r="G50" s="6" t="s">
        <v>49</v>
      </c>
      <c r="H50" s="6" t="s">
        <v>49</v>
      </c>
    </row>
    <row r="51" spans="1:8" s="57" customFormat="1" ht="12.75" x14ac:dyDescent="0.2">
      <c r="A51" s="236">
        <v>1</v>
      </c>
      <c r="B51" s="236"/>
      <c r="C51" s="74">
        <v>5</v>
      </c>
      <c r="D51" s="74">
        <v>3</v>
      </c>
      <c r="E51" s="74">
        <v>4</v>
      </c>
      <c r="F51" s="74">
        <v>5</v>
      </c>
      <c r="G51" s="6" t="s">
        <v>50</v>
      </c>
      <c r="H51" s="6" t="s">
        <v>51</v>
      </c>
    </row>
    <row r="52" spans="1:8" s="57" customFormat="1" ht="20.25" customHeight="1" x14ac:dyDescent="0.2">
      <c r="A52" s="61">
        <v>1</v>
      </c>
      <c r="B52" s="61" t="s">
        <v>135</v>
      </c>
      <c r="C52" s="51">
        <v>103167.15</v>
      </c>
      <c r="D52" s="51">
        <v>191712.15</v>
      </c>
      <c r="E52" s="51">
        <v>191712.15</v>
      </c>
      <c r="F52" s="51">
        <v>17953.400000000001</v>
      </c>
      <c r="G52" s="10">
        <f t="shared" ref="G52:G57" si="3">F52/C52*100</f>
        <v>17.402244803699631</v>
      </c>
      <c r="H52" s="10">
        <f t="shared" ref="H52:H57" si="4">F52/E52*100</f>
        <v>9.3647690039468028</v>
      </c>
    </row>
    <row r="53" spans="1:8" s="57" customFormat="1" ht="20.25" customHeight="1" x14ac:dyDescent="0.2">
      <c r="A53" s="61">
        <v>2</v>
      </c>
      <c r="B53" s="61" t="s">
        <v>139</v>
      </c>
      <c r="C53" s="51">
        <v>751846.28</v>
      </c>
      <c r="D53" s="51">
        <v>811991.46</v>
      </c>
      <c r="E53" s="51">
        <v>811991.46</v>
      </c>
      <c r="F53" s="51">
        <v>792699.06</v>
      </c>
      <c r="G53" s="10">
        <f t="shared" si="3"/>
        <v>105.43366125320193</v>
      </c>
      <c r="H53" s="10">
        <f t="shared" si="4"/>
        <v>97.624063681654988</v>
      </c>
    </row>
    <row r="54" spans="1:8" s="57" customFormat="1" ht="20.25" customHeight="1" x14ac:dyDescent="0.2">
      <c r="A54" s="61">
        <v>3</v>
      </c>
      <c r="B54" s="61" t="s">
        <v>136</v>
      </c>
      <c r="C54" s="51">
        <v>5111.26</v>
      </c>
      <c r="D54" s="51">
        <v>28750</v>
      </c>
      <c r="E54" s="51">
        <v>28750</v>
      </c>
      <c r="F54" s="51">
        <v>37528.94</v>
      </c>
      <c r="G54" s="10">
        <f t="shared" si="3"/>
        <v>734.24048082077616</v>
      </c>
      <c r="H54" s="10">
        <f t="shared" si="4"/>
        <v>130.53544347826087</v>
      </c>
    </row>
    <row r="55" spans="1:8" s="57" customFormat="1" ht="20.25" customHeight="1" x14ac:dyDescent="0.2">
      <c r="A55" s="61">
        <v>4</v>
      </c>
      <c r="B55" s="61" t="s">
        <v>137</v>
      </c>
      <c r="C55" s="51">
        <v>578241.54</v>
      </c>
      <c r="D55" s="51">
        <v>1115921.6000000001</v>
      </c>
      <c r="E55" s="51">
        <v>1115921.6000000001</v>
      </c>
      <c r="F55" s="51">
        <v>1102255.21</v>
      </c>
      <c r="G55" s="10">
        <f t="shared" si="3"/>
        <v>190.62193456388482</v>
      </c>
      <c r="H55" s="10">
        <f t="shared" si="4"/>
        <v>98.775327048065009</v>
      </c>
    </row>
    <row r="56" spans="1:8" s="57" customFormat="1" ht="20.25" customHeight="1" x14ac:dyDescent="0.2">
      <c r="A56" s="61">
        <v>5</v>
      </c>
      <c r="B56" s="61" t="s">
        <v>138</v>
      </c>
      <c r="C56" s="51">
        <v>4475814.5</v>
      </c>
      <c r="D56" s="51">
        <v>4940717.5</v>
      </c>
      <c r="E56" s="51">
        <v>4940717.5</v>
      </c>
      <c r="F56" s="51">
        <v>4844210.49</v>
      </c>
      <c r="G56" s="10">
        <f t="shared" si="3"/>
        <v>108.23081452549029</v>
      </c>
      <c r="H56" s="10">
        <f t="shared" si="4"/>
        <v>98.046700504531998</v>
      </c>
    </row>
    <row r="57" spans="1:8" s="60" customFormat="1" ht="20.25" customHeight="1" x14ac:dyDescent="0.2">
      <c r="A57" s="61"/>
      <c r="B57" s="63" t="s">
        <v>140</v>
      </c>
      <c r="C57" s="64">
        <f>SUM(C52:C56)</f>
        <v>5914180.7300000004</v>
      </c>
      <c r="D57" s="64">
        <f>SUM(D52:D56)</f>
        <v>7089092.71</v>
      </c>
      <c r="E57" s="64">
        <f>SUM(E52:E56)</f>
        <v>7089092.71</v>
      </c>
      <c r="F57" s="64">
        <f>SUM(F52:F56)</f>
        <v>6794647.1000000006</v>
      </c>
      <c r="G57" s="10">
        <f t="shared" si="3"/>
        <v>114.88737680155405</v>
      </c>
      <c r="H57" s="10">
        <f t="shared" si="4"/>
        <v>95.846497964617541</v>
      </c>
    </row>
    <row r="58" spans="1:8" s="60" customFormat="1" ht="12.75" x14ac:dyDescent="0.2">
      <c r="A58" s="62"/>
      <c r="B58" s="54"/>
      <c r="C58" s="69"/>
      <c r="D58" s="69"/>
      <c r="E58" s="69"/>
      <c r="F58" s="69"/>
      <c r="G58" s="55"/>
      <c r="H58" s="55"/>
    </row>
  </sheetData>
  <mergeCells count="4">
    <mergeCell ref="A1:H1"/>
    <mergeCell ref="A51:B51"/>
    <mergeCell ref="A49:H49"/>
    <mergeCell ref="A3:B3"/>
  </mergeCells>
  <pageMargins left="0.70866141732283472" right="0.70866141732283472" top="0.74803149606299213" bottom="0.74803149606299213" header="0.31496062992125984" footer="0.31496062992125984"/>
  <pageSetup paperSize="9" scale="62" fitToHeight="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opLeftCell="A67" zoomScale="82" zoomScaleNormal="82" workbookViewId="0">
      <selection activeCell="H4" sqref="H4"/>
    </sheetView>
  </sheetViews>
  <sheetFormatPr defaultRowHeight="12.75" x14ac:dyDescent="0.2"/>
  <cols>
    <col min="1" max="1" width="9.28515625" style="79" customWidth="1"/>
    <col min="2" max="2" width="42.28515625" style="26" customWidth="1"/>
    <col min="3" max="3" width="18.42578125" style="27" customWidth="1"/>
    <col min="4" max="4" width="19" style="27" customWidth="1"/>
    <col min="5" max="5" width="18.85546875" style="27" customWidth="1"/>
    <col min="6" max="6" width="18" style="27" customWidth="1"/>
    <col min="7" max="7" width="16.28515625" style="28" customWidth="1"/>
    <col min="8" max="8" width="15.28515625" style="29" customWidth="1"/>
    <col min="9" max="11" width="15.28515625" style="26" customWidth="1"/>
    <col min="12" max="15" width="15.140625" style="26" customWidth="1"/>
    <col min="16" max="16" width="16.7109375" style="26" hidden="1" customWidth="1"/>
    <col min="17" max="17" width="16.42578125" style="26" hidden="1" customWidth="1"/>
    <col min="18" max="18" width="12.5703125" style="26" hidden="1" customWidth="1"/>
    <col min="19" max="19" width="15.140625" style="26" customWidth="1"/>
    <col min="20" max="16384" width="9.140625" style="26"/>
  </cols>
  <sheetData>
    <row r="1" spans="1:8" ht="22.5" customHeight="1" x14ac:dyDescent="0.2">
      <c r="A1" s="241" t="s">
        <v>343</v>
      </c>
      <c r="B1" s="241"/>
      <c r="C1" s="241"/>
      <c r="D1" s="241"/>
      <c r="E1" s="241"/>
      <c r="F1" s="241"/>
      <c r="G1" s="241"/>
      <c r="H1" s="241"/>
    </row>
    <row r="2" spans="1:8" s="70" customFormat="1" ht="38.25" x14ac:dyDescent="0.2">
      <c r="A2" s="76" t="s">
        <v>63</v>
      </c>
      <c r="B2" s="31" t="s">
        <v>48</v>
      </c>
      <c r="C2" s="32" t="s">
        <v>314</v>
      </c>
      <c r="D2" s="33" t="s">
        <v>321</v>
      </c>
      <c r="E2" s="33" t="s">
        <v>322</v>
      </c>
      <c r="F2" s="33" t="s">
        <v>338</v>
      </c>
      <c r="G2" s="5" t="s">
        <v>49</v>
      </c>
      <c r="H2" s="6" t="s">
        <v>49</v>
      </c>
    </row>
    <row r="3" spans="1:8" s="75" customFormat="1" x14ac:dyDescent="0.2">
      <c r="A3" s="242">
        <v>1</v>
      </c>
      <c r="B3" s="243"/>
      <c r="C3" s="35">
        <v>2</v>
      </c>
      <c r="D3" s="36">
        <v>3</v>
      </c>
      <c r="E3" s="36">
        <v>4</v>
      </c>
      <c r="F3" s="36">
        <v>5</v>
      </c>
      <c r="G3" s="36" t="s">
        <v>50</v>
      </c>
      <c r="H3" s="74" t="s">
        <v>51</v>
      </c>
    </row>
    <row r="4" spans="1:8" x14ac:dyDescent="0.2">
      <c r="A4" s="95">
        <v>3</v>
      </c>
      <c r="B4" s="99" t="s">
        <v>315</v>
      </c>
      <c r="C4" s="91">
        <f>SUM(C5,C15,C46,C50,C55)</f>
        <v>6221505.2300000004</v>
      </c>
      <c r="D4" s="91">
        <f>SUM(D5,D15,D46,D50,D55)</f>
        <v>6774242</v>
      </c>
      <c r="E4" s="91">
        <f>SUM(E5,E15,E46,E50,E55)</f>
        <v>6774242</v>
      </c>
      <c r="F4" s="91">
        <f>SUM(F5,F15,F46,F50,F55)</f>
        <v>6636664.5499999998</v>
      </c>
      <c r="G4" s="92">
        <f t="shared" ref="G4:G68" si="0">F4/C4*100</f>
        <v>106.67297228969781</v>
      </c>
      <c r="H4" s="93">
        <f>F4/E4*100</f>
        <v>97.969109311418151</v>
      </c>
    </row>
    <row r="5" spans="1:8" x14ac:dyDescent="0.2">
      <c r="A5" s="38">
        <v>31</v>
      </c>
      <c r="B5" s="71" t="s">
        <v>64</v>
      </c>
      <c r="C5" s="40">
        <f>SUM(C6,C10,C12)</f>
        <v>4734923.4700000007</v>
      </c>
      <c r="D5" s="40">
        <f>+D6+D10+D12</f>
        <v>4895469</v>
      </c>
      <c r="E5" s="40">
        <f>+E6+E10+E12</f>
        <v>4895469</v>
      </c>
      <c r="F5" s="40">
        <f>SUM(F6,F10,F12)</f>
        <v>4889726.9399999995</v>
      </c>
      <c r="G5" s="9">
        <f t="shared" si="0"/>
        <v>103.26939750939626</v>
      </c>
      <c r="H5" s="10">
        <f>F5/E5*100</f>
        <v>99.882706641590403</v>
      </c>
    </row>
    <row r="6" spans="1:8" x14ac:dyDescent="0.2">
      <c r="A6" s="38">
        <v>311</v>
      </c>
      <c r="B6" s="71" t="s">
        <v>65</v>
      </c>
      <c r="C6" s="40">
        <f>SUM(C7:C9)</f>
        <v>3914454.72</v>
      </c>
      <c r="D6" s="40">
        <v>4047350</v>
      </c>
      <c r="E6" s="40">
        <v>4047350</v>
      </c>
      <c r="F6" s="40">
        <f>SUM(F7:F9)</f>
        <v>4037163.71</v>
      </c>
      <c r="G6" s="9">
        <f t="shared" si="0"/>
        <v>103.13476585571539</v>
      </c>
      <c r="H6" s="10">
        <f>F6/E6*100</f>
        <v>99.748321988461583</v>
      </c>
    </row>
    <row r="7" spans="1:8" x14ac:dyDescent="0.2">
      <c r="A7" s="42">
        <v>3111</v>
      </c>
      <c r="B7" s="43" t="s">
        <v>66</v>
      </c>
      <c r="C7" s="44">
        <v>3914454.72</v>
      </c>
      <c r="D7" s="44"/>
      <c r="E7" s="44"/>
      <c r="F7" s="44">
        <v>4037163.71</v>
      </c>
      <c r="G7" s="9">
        <f t="shared" si="0"/>
        <v>103.13476585571539</v>
      </c>
      <c r="H7" s="10"/>
    </row>
    <row r="8" spans="1:8" x14ac:dyDescent="0.2">
      <c r="A8" s="42">
        <v>3113</v>
      </c>
      <c r="B8" s="43" t="s">
        <v>112</v>
      </c>
      <c r="C8" s="44">
        <v>0</v>
      </c>
      <c r="D8" s="44"/>
      <c r="E8" s="44"/>
      <c r="F8" s="44">
        <v>0</v>
      </c>
      <c r="G8" s="209" t="s">
        <v>202</v>
      </c>
      <c r="H8" s="10"/>
    </row>
    <row r="9" spans="1:8" x14ac:dyDescent="0.2">
      <c r="A9" s="42">
        <v>3114</v>
      </c>
      <c r="B9" s="43" t="s">
        <v>113</v>
      </c>
      <c r="C9" s="44">
        <v>0</v>
      </c>
      <c r="D9" s="44"/>
      <c r="E9" s="44"/>
      <c r="F9" s="44">
        <v>0</v>
      </c>
      <c r="G9" s="209" t="s">
        <v>202</v>
      </c>
      <c r="H9" s="10"/>
    </row>
    <row r="10" spans="1:8" x14ac:dyDescent="0.2">
      <c r="A10" s="38">
        <v>312</v>
      </c>
      <c r="B10" s="71" t="s">
        <v>67</v>
      </c>
      <c r="C10" s="40">
        <f>SUM(C11)</f>
        <v>174085.89</v>
      </c>
      <c r="D10" s="40">
        <v>180070</v>
      </c>
      <c r="E10" s="40">
        <v>180070</v>
      </c>
      <c r="F10" s="40">
        <f>SUM(F11)</f>
        <v>186150.13</v>
      </c>
      <c r="G10" s="9">
        <f t="shared" si="0"/>
        <v>106.93005044808628</v>
      </c>
      <c r="H10" s="10">
        <f>F10/E10*100</f>
        <v>103.37653690231576</v>
      </c>
    </row>
    <row r="11" spans="1:8" x14ac:dyDescent="0.2">
      <c r="A11" s="42" t="s">
        <v>1</v>
      </c>
      <c r="B11" s="72" t="s">
        <v>67</v>
      </c>
      <c r="C11" s="44">
        <v>174085.89</v>
      </c>
      <c r="D11" s="44"/>
      <c r="E11" s="44"/>
      <c r="F11" s="44">
        <v>186150.13</v>
      </c>
      <c r="G11" s="9">
        <f t="shared" si="0"/>
        <v>106.93005044808628</v>
      </c>
      <c r="H11" s="10"/>
    </row>
    <row r="12" spans="1:8" x14ac:dyDescent="0.2">
      <c r="A12" s="38">
        <v>313</v>
      </c>
      <c r="B12" s="71" t="s">
        <v>68</v>
      </c>
      <c r="C12" s="40">
        <f>SUM(C13:C14)</f>
        <v>646382.86</v>
      </c>
      <c r="D12" s="40">
        <v>668049</v>
      </c>
      <c r="E12" s="40">
        <v>668049</v>
      </c>
      <c r="F12" s="40">
        <f>SUM(F13:F14)</f>
        <v>666413.1</v>
      </c>
      <c r="G12" s="9">
        <f t="shared" si="0"/>
        <v>103.09881979234412</v>
      </c>
      <c r="H12" s="10">
        <f>F12/E12*100</f>
        <v>99.755122752971715</v>
      </c>
    </row>
    <row r="13" spans="1:8" x14ac:dyDescent="0.2">
      <c r="A13" s="42">
        <v>3132</v>
      </c>
      <c r="B13" s="72" t="s">
        <v>69</v>
      </c>
      <c r="C13" s="44">
        <v>645173.69999999995</v>
      </c>
      <c r="D13" s="44"/>
      <c r="E13" s="44"/>
      <c r="F13" s="44">
        <v>665730.53</v>
      </c>
      <c r="G13" s="9">
        <f t="shared" si="0"/>
        <v>103.18624736253199</v>
      </c>
      <c r="H13" s="10"/>
    </row>
    <row r="14" spans="1:8" ht="25.5" x14ac:dyDescent="0.2">
      <c r="A14" s="42">
        <v>3133</v>
      </c>
      <c r="B14" s="72" t="s">
        <v>70</v>
      </c>
      <c r="C14" s="44">
        <v>1209.1600000000001</v>
      </c>
      <c r="D14" s="44"/>
      <c r="E14" s="44"/>
      <c r="F14" s="44">
        <v>682.57</v>
      </c>
      <c r="G14" s="9">
        <f t="shared" si="0"/>
        <v>56.449932184326315</v>
      </c>
      <c r="H14" s="10"/>
    </row>
    <row r="15" spans="1:8" x14ac:dyDescent="0.2">
      <c r="A15" s="38">
        <v>32</v>
      </c>
      <c r="B15" s="71" t="s">
        <v>71</v>
      </c>
      <c r="C15" s="40">
        <f>SUM(C16,C20,C27,C37,C39)</f>
        <v>1415646.2899999998</v>
      </c>
      <c r="D15" s="40">
        <f>+D16+D20+D27+D37+D39</f>
        <v>1844902.9999999998</v>
      </c>
      <c r="E15" s="40">
        <f>+E16+E20+E27+E37+E39</f>
        <v>1844902.9999999998</v>
      </c>
      <c r="F15" s="40">
        <f>SUM(F16,F20,F27,F37,F39)</f>
        <v>1724210.71</v>
      </c>
      <c r="G15" s="9">
        <f t="shared" si="0"/>
        <v>121.79671731418165</v>
      </c>
      <c r="H15" s="10">
        <f>F15/E15*100</f>
        <v>93.458068527180032</v>
      </c>
    </row>
    <row r="16" spans="1:8" x14ac:dyDescent="0.2">
      <c r="A16" s="38">
        <v>321</v>
      </c>
      <c r="B16" s="71" t="s">
        <v>72</v>
      </c>
      <c r="C16" s="40">
        <f>SUM(C17:C19)</f>
        <v>293906.83</v>
      </c>
      <c r="D16" s="40">
        <v>414713.2</v>
      </c>
      <c r="E16" s="40">
        <v>414713.2</v>
      </c>
      <c r="F16" s="40">
        <f>SUM(F17:F19)</f>
        <v>371186.82</v>
      </c>
      <c r="G16" s="9">
        <f t="shared" si="0"/>
        <v>126.29404359197775</v>
      </c>
      <c r="H16" s="10">
        <f>F16/E16*100</f>
        <v>89.504462360976206</v>
      </c>
    </row>
    <row r="17" spans="1:8" x14ac:dyDescent="0.2">
      <c r="A17" s="42" t="s">
        <v>4</v>
      </c>
      <c r="B17" s="72" t="s">
        <v>73</v>
      </c>
      <c r="C17" s="44">
        <v>15197.17</v>
      </c>
      <c r="D17" s="44"/>
      <c r="E17" s="44"/>
      <c r="F17" s="44">
        <v>41899.620000000003</v>
      </c>
      <c r="G17" s="9">
        <f t="shared" si="0"/>
        <v>275.706726976141</v>
      </c>
      <c r="H17" s="10"/>
    </row>
    <row r="18" spans="1:8" ht="25.5" x14ac:dyDescent="0.2">
      <c r="A18" s="42" t="s">
        <v>3</v>
      </c>
      <c r="B18" s="72" t="s">
        <v>74</v>
      </c>
      <c r="C18" s="44">
        <v>238645.16</v>
      </c>
      <c r="D18" s="44"/>
      <c r="E18" s="44"/>
      <c r="F18" s="44">
        <v>323337.2</v>
      </c>
      <c r="G18" s="9">
        <f t="shared" si="0"/>
        <v>135.48868956738951</v>
      </c>
      <c r="H18" s="10"/>
    </row>
    <row r="19" spans="1:8" x14ac:dyDescent="0.2">
      <c r="A19" s="42">
        <v>3213</v>
      </c>
      <c r="B19" s="72" t="s">
        <v>75</v>
      </c>
      <c r="C19" s="44">
        <v>40064.5</v>
      </c>
      <c r="D19" s="44"/>
      <c r="E19" s="44"/>
      <c r="F19" s="44">
        <v>5950</v>
      </c>
      <c r="G19" s="9">
        <f t="shared" si="0"/>
        <v>14.851052677557439</v>
      </c>
      <c r="H19" s="17"/>
    </row>
    <row r="20" spans="1:8" x14ac:dyDescent="0.2">
      <c r="A20" s="38">
        <v>322</v>
      </c>
      <c r="B20" s="71" t="s">
        <v>76</v>
      </c>
      <c r="C20" s="40">
        <f>SUM(C21:C26)</f>
        <v>178910.67</v>
      </c>
      <c r="D20" s="40">
        <v>288103.5</v>
      </c>
      <c r="E20" s="40">
        <v>288103.5</v>
      </c>
      <c r="F20" s="40">
        <f>SUM(F21:F26)</f>
        <v>246311.19</v>
      </c>
      <c r="G20" s="9">
        <f t="shared" si="0"/>
        <v>137.67272237033151</v>
      </c>
      <c r="H20" s="10">
        <f>F20/E20*100</f>
        <v>85.493994345781985</v>
      </c>
    </row>
    <row r="21" spans="1:8" x14ac:dyDescent="0.2">
      <c r="A21" s="42" t="s">
        <v>33</v>
      </c>
      <c r="B21" s="72" t="s">
        <v>77</v>
      </c>
      <c r="C21" s="44">
        <v>44075.61</v>
      </c>
      <c r="D21" s="44"/>
      <c r="E21" s="44"/>
      <c r="F21" s="44">
        <v>47932.639999999999</v>
      </c>
      <c r="G21" s="9">
        <f t="shared" si="0"/>
        <v>108.7509395786014</v>
      </c>
      <c r="H21" s="10"/>
    </row>
    <row r="22" spans="1:8" x14ac:dyDescent="0.2">
      <c r="A22" s="42">
        <v>3222</v>
      </c>
      <c r="B22" s="72" t="s">
        <v>78</v>
      </c>
      <c r="C22" s="44">
        <v>878.03</v>
      </c>
      <c r="D22" s="44"/>
      <c r="E22" s="44"/>
      <c r="F22" s="44">
        <v>9709.08</v>
      </c>
      <c r="G22" s="9">
        <f t="shared" si="0"/>
        <v>1105.7799847385625</v>
      </c>
      <c r="H22" s="10"/>
    </row>
    <row r="23" spans="1:8" x14ac:dyDescent="0.2">
      <c r="A23" s="42" t="s">
        <v>30</v>
      </c>
      <c r="B23" s="72" t="s">
        <v>79</v>
      </c>
      <c r="C23" s="44">
        <v>95621.19</v>
      </c>
      <c r="D23" s="44"/>
      <c r="E23" s="44"/>
      <c r="F23" s="44">
        <v>142726.31</v>
      </c>
      <c r="G23" s="9">
        <f t="shared" si="0"/>
        <v>149.26221897050226</v>
      </c>
      <c r="H23" s="10"/>
    </row>
    <row r="24" spans="1:8" ht="25.5" x14ac:dyDescent="0.2">
      <c r="A24" s="42" t="s">
        <v>35</v>
      </c>
      <c r="B24" s="72" t="s">
        <v>80</v>
      </c>
      <c r="C24" s="44">
        <v>35117.949999999997</v>
      </c>
      <c r="D24" s="44"/>
      <c r="E24" s="44"/>
      <c r="F24" s="44">
        <v>27639.07</v>
      </c>
      <c r="G24" s="9">
        <f t="shared" si="0"/>
        <v>78.703540497096228</v>
      </c>
      <c r="H24" s="10"/>
    </row>
    <row r="25" spans="1:8" x14ac:dyDescent="0.2">
      <c r="A25" s="42">
        <v>3225</v>
      </c>
      <c r="B25" s="72" t="s">
        <v>81</v>
      </c>
      <c r="C25" s="44">
        <v>2169.9899999999998</v>
      </c>
      <c r="D25" s="44"/>
      <c r="E25" s="44"/>
      <c r="F25" s="44">
        <v>16592.71</v>
      </c>
      <c r="G25" s="9">
        <f t="shared" si="0"/>
        <v>764.64453753243106</v>
      </c>
      <c r="H25" s="10"/>
    </row>
    <row r="26" spans="1:8" x14ac:dyDescent="0.2">
      <c r="A26" s="42">
        <v>3227</v>
      </c>
      <c r="B26" s="72" t="s">
        <v>82</v>
      </c>
      <c r="C26" s="44">
        <v>1047.9000000000001</v>
      </c>
      <c r="D26" s="44"/>
      <c r="E26" s="44"/>
      <c r="F26" s="44">
        <v>1711.38</v>
      </c>
      <c r="G26" s="9">
        <f t="shared" si="0"/>
        <v>163.31520183223589</v>
      </c>
      <c r="H26" s="10"/>
    </row>
    <row r="27" spans="1:8" x14ac:dyDescent="0.2">
      <c r="A27" s="38">
        <v>323</v>
      </c>
      <c r="B27" s="71" t="s">
        <v>83</v>
      </c>
      <c r="C27" s="40">
        <f>SUM(C28:C36)</f>
        <v>470097.51</v>
      </c>
      <c r="D27" s="40">
        <v>984605.6</v>
      </c>
      <c r="E27" s="40">
        <v>984605.6</v>
      </c>
      <c r="F27" s="40">
        <f>SUM(F28:F36)</f>
        <v>958924.51</v>
      </c>
      <c r="G27" s="9">
        <f t="shared" si="0"/>
        <v>203.9841712839534</v>
      </c>
      <c r="H27" s="10">
        <f>F27/E27*100</f>
        <v>97.391738377275132</v>
      </c>
    </row>
    <row r="28" spans="1:8" x14ac:dyDescent="0.2">
      <c r="A28" s="42" t="s">
        <v>37</v>
      </c>
      <c r="B28" s="72" t="s">
        <v>84</v>
      </c>
      <c r="C28" s="44">
        <v>10625.03</v>
      </c>
      <c r="D28" s="44"/>
      <c r="E28" s="44"/>
      <c r="F28" s="44">
        <v>9423.7900000000009</v>
      </c>
      <c r="G28" s="9">
        <f t="shared" si="0"/>
        <v>88.694243686841361</v>
      </c>
      <c r="H28" s="10"/>
    </row>
    <row r="29" spans="1:8" x14ac:dyDescent="0.2">
      <c r="A29" s="42" t="s">
        <v>13</v>
      </c>
      <c r="B29" s="72" t="s">
        <v>85</v>
      </c>
      <c r="C29" s="44">
        <v>193796.06</v>
      </c>
      <c r="D29" s="44"/>
      <c r="E29" s="44"/>
      <c r="F29" s="44">
        <v>550469.44999999995</v>
      </c>
      <c r="G29" s="9">
        <f t="shared" si="0"/>
        <v>284.04573859757522</v>
      </c>
      <c r="H29" s="10"/>
    </row>
    <row r="30" spans="1:8" x14ac:dyDescent="0.2">
      <c r="A30" s="42">
        <v>3233</v>
      </c>
      <c r="B30" s="72" t="s">
        <v>121</v>
      </c>
      <c r="C30" s="44">
        <v>24030.42</v>
      </c>
      <c r="D30" s="44"/>
      <c r="E30" s="44"/>
      <c r="F30" s="44">
        <v>26843.72</v>
      </c>
      <c r="G30" s="9">
        <f t="shared" si="0"/>
        <v>111.70724440105502</v>
      </c>
      <c r="H30" s="10"/>
    </row>
    <row r="31" spans="1:8" x14ac:dyDescent="0.2">
      <c r="A31" s="42" t="s">
        <v>28</v>
      </c>
      <c r="B31" s="72" t="s">
        <v>86</v>
      </c>
      <c r="C31" s="44">
        <v>34045.160000000003</v>
      </c>
      <c r="D31" s="44"/>
      <c r="E31" s="44"/>
      <c r="F31" s="44">
        <v>37114.120000000003</v>
      </c>
      <c r="G31" s="9">
        <f t="shared" si="0"/>
        <v>109.01437972387265</v>
      </c>
      <c r="H31" s="17"/>
    </row>
    <row r="32" spans="1:8" x14ac:dyDescent="0.2">
      <c r="A32" s="42">
        <v>3235</v>
      </c>
      <c r="B32" s="72" t="s">
        <v>87</v>
      </c>
      <c r="C32" s="44">
        <v>5062.5</v>
      </c>
      <c r="D32" s="44"/>
      <c r="E32" s="44"/>
      <c r="F32" s="44">
        <v>1240</v>
      </c>
      <c r="G32" s="9">
        <f t="shared" si="0"/>
        <v>24.493827160493829</v>
      </c>
      <c r="H32" s="17"/>
    </row>
    <row r="33" spans="1:8" x14ac:dyDescent="0.2">
      <c r="A33" s="42">
        <v>3236</v>
      </c>
      <c r="B33" s="72" t="s">
        <v>88</v>
      </c>
      <c r="C33" s="44">
        <v>8095.72</v>
      </c>
      <c r="D33" s="44"/>
      <c r="E33" s="44"/>
      <c r="F33" s="44">
        <v>14000</v>
      </c>
      <c r="G33" s="9">
        <f t="shared" si="0"/>
        <v>172.930881996907</v>
      </c>
      <c r="H33" s="17"/>
    </row>
    <row r="34" spans="1:8" x14ac:dyDescent="0.2">
      <c r="A34" s="42">
        <v>3237</v>
      </c>
      <c r="B34" s="72" t="s">
        <v>89</v>
      </c>
      <c r="C34" s="44">
        <v>132788.51</v>
      </c>
      <c r="D34" s="44"/>
      <c r="E34" s="44"/>
      <c r="F34" s="44">
        <v>298181.45</v>
      </c>
      <c r="G34" s="9">
        <f t="shared" si="0"/>
        <v>224.55365302314183</v>
      </c>
      <c r="H34" s="17"/>
    </row>
    <row r="35" spans="1:8" x14ac:dyDescent="0.2">
      <c r="A35" s="42" t="s">
        <v>19</v>
      </c>
      <c r="B35" s="72" t="s">
        <v>90</v>
      </c>
      <c r="C35" s="44">
        <v>5628.76</v>
      </c>
      <c r="D35" s="44"/>
      <c r="E35" s="44"/>
      <c r="F35" s="44">
        <v>6930.65</v>
      </c>
      <c r="G35" s="9">
        <f t="shared" si="0"/>
        <v>123.12925049211547</v>
      </c>
      <c r="H35" s="17"/>
    </row>
    <row r="36" spans="1:8" x14ac:dyDescent="0.2">
      <c r="A36" s="42" t="s">
        <v>11</v>
      </c>
      <c r="B36" s="72" t="s">
        <v>91</v>
      </c>
      <c r="C36" s="44">
        <v>56025.35</v>
      </c>
      <c r="D36" s="44"/>
      <c r="E36" s="44"/>
      <c r="F36" s="44">
        <v>14721.33</v>
      </c>
      <c r="G36" s="9">
        <f t="shared" si="0"/>
        <v>26.276194615473177</v>
      </c>
      <c r="H36" s="17"/>
    </row>
    <row r="37" spans="1:8" ht="25.5" x14ac:dyDescent="0.2">
      <c r="A37" s="38">
        <v>324</v>
      </c>
      <c r="B37" s="71" t="s">
        <v>92</v>
      </c>
      <c r="C37" s="40">
        <f>SUM(C38)</f>
        <v>340096.6</v>
      </c>
      <c r="D37" s="40">
        <v>3000</v>
      </c>
      <c r="E37" s="40">
        <v>3000</v>
      </c>
      <c r="F37" s="40">
        <f>SUM(F38)</f>
        <v>0</v>
      </c>
      <c r="G37" s="9">
        <f t="shared" si="0"/>
        <v>0</v>
      </c>
      <c r="H37" s="10">
        <f>F37/E37*100</f>
        <v>0</v>
      </c>
    </row>
    <row r="38" spans="1:8" ht="25.5" x14ac:dyDescent="0.2">
      <c r="A38" s="42">
        <v>3241</v>
      </c>
      <c r="B38" s="72" t="s">
        <v>92</v>
      </c>
      <c r="C38" s="44">
        <v>340096.6</v>
      </c>
      <c r="D38" s="44"/>
      <c r="E38" s="44"/>
      <c r="F38" s="44">
        <v>0</v>
      </c>
      <c r="G38" s="9">
        <f>F38/C38*100</f>
        <v>0</v>
      </c>
      <c r="H38" s="10"/>
    </row>
    <row r="39" spans="1:8" x14ac:dyDescent="0.2">
      <c r="A39" s="38">
        <v>329</v>
      </c>
      <c r="B39" s="71" t="s">
        <v>93</v>
      </c>
      <c r="C39" s="40">
        <f>SUM(C40:C45)</f>
        <v>132634.68</v>
      </c>
      <c r="D39" s="40">
        <v>154480.70000000001</v>
      </c>
      <c r="E39" s="40">
        <v>154480.70000000001</v>
      </c>
      <c r="F39" s="40">
        <f>SUM(F40:F45)</f>
        <v>147788.19</v>
      </c>
      <c r="G39" s="9">
        <f t="shared" si="0"/>
        <v>111.42499834884813</v>
      </c>
      <c r="H39" s="10">
        <f>F39/E39*100</f>
        <v>95.66773713480066</v>
      </c>
    </row>
    <row r="40" spans="1:8" x14ac:dyDescent="0.2">
      <c r="A40" s="42">
        <v>3292</v>
      </c>
      <c r="B40" s="72" t="s">
        <v>94</v>
      </c>
      <c r="C40" s="44">
        <v>15538.35</v>
      </c>
      <c r="D40" s="44"/>
      <c r="E40" s="44"/>
      <c r="F40" s="44">
        <v>14133.41</v>
      </c>
      <c r="G40" s="9">
        <f t="shared" si="0"/>
        <v>90.958242026984848</v>
      </c>
      <c r="H40" s="17"/>
    </row>
    <row r="41" spans="1:8" x14ac:dyDescent="0.2">
      <c r="A41" s="42" t="s">
        <v>111</v>
      </c>
      <c r="B41" s="72" t="s">
        <v>95</v>
      </c>
      <c r="C41" s="44">
        <v>16546.75</v>
      </c>
      <c r="D41" s="44"/>
      <c r="E41" s="44"/>
      <c r="F41" s="44">
        <v>24905.27</v>
      </c>
      <c r="G41" s="9">
        <f t="shared" si="0"/>
        <v>150.51457234804417</v>
      </c>
      <c r="H41" s="17"/>
    </row>
    <row r="42" spans="1:8" x14ac:dyDescent="0.2">
      <c r="A42" s="42">
        <v>3294</v>
      </c>
      <c r="B42" s="72" t="s">
        <v>96</v>
      </c>
      <c r="C42" s="44">
        <v>0</v>
      </c>
      <c r="D42" s="44"/>
      <c r="E42" s="44"/>
      <c r="F42" s="44">
        <v>0</v>
      </c>
      <c r="G42" s="209" t="s">
        <v>202</v>
      </c>
      <c r="H42" s="17"/>
    </row>
    <row r="43" spans="1:8" x14ac:dyDescent="0.2">
      <c r="A43" s="42">
        <v>3295</v>
      </c>
      <c r="B43" s="72" t="s">
        <v>97</v>
      </c>
      <c r="C43" s="44">
        <v>25987.5</v>
      </c>
      <c r="D43" s="44"/>
      <c r="E43" s="44"/>
      <c r="F43" s="44">
        <v>14362.5</v>
      </c>
      <c r="G43" s="9">
        <f t="shared" si="0"/>
        <v>55.266955266955264</v>
      </c>
      <c r="H43" s="17"/>
    </row>
    <row r="44" spans="1:8" x14ac:dyDescent="0.2">
      <c r="A44" s="42">
        <v>3296</v>
      </c>
      <c r="B44" s="72" t="s">
        <v>311</v>
      </c>
      <c r="C44" s="44">
        <v>24708.81</v>
      </c>
      <c r="D44" s="44"/>
      <c r="E44" s="44"/>
      <c r="F44" s="44">
        <v>18805.29</v>
      </c>
      <c r="G44" s="9">
        <f t="shared" si="0"/>
        <v>76.107631245697377</v>
      </c>
      <c r="H44" s="17"/>
    </row>
    <row r="45" spans="1:8" x14ac:dyDescent="0.2">
      <c r="A45" s="42" t="s">
        <v>8</v>
      </c>
      <c r="B45" s="72" t="s">
        <v>93</v>
      </c>
      <c r="C45" s="44">
        <v>49853.27</v>
      </c>
      <c r="D45" s="44"/>
      <c r="E45" s="44"/>
      <c r="F45" s="44">
        <v>75581.72</v>
      </c>
      <c r="G45" s="9">
        <f t="shared" si="0"/>
        <v>151.60834986350946</v>
      </c>
      <c r="H45" s="17"/>
    </row>
    <row r="46" spans="1:8" x14ac:dyDescent="0.2">
      <c r="A46" s="38">
        <v>34</v>
      </c>
      <c r="B46" s="71" t="s">
        <v>98</v>
      </c>
      <c r="C46" s="40">
        <f>SUM(C47)</f>
        <v>30955.47</v>
      </c>
      <c r="D46" s="40">
        <f>SUM(D47)</f>
        <v>33470</v>
      </c>
      <c r="E46" s="40">
        <f>E47</f>
        <v>33470</v>
      </c>
      <c r="F46" s="40">
        <f>SUM(F47)</f>
        <v>22326.9</v>
      </c>
      <c r="G46" s="9">
        <f t="shared" si="0"/>
        <v>72.125863377296483</v>
      </c>
      <c r="H46" s="10">
        <f>F46/E46*100</f>
        <v>66.707200478040036</v>
      </c>
    </row>
    <row r="47" spans="1:8" x14ac:dyDescent="0.2">
      <c r="A47" s="38">
        <v>343</v>
      </c>
      <c r="B47" s="71" t="s">
        <v>99</v>
      </c>
      <c r="C47" s="40">
        <f>SUM(C48,C49)</f>
        <v>30955.47</v>
      </c>
      <c r="D47" s="40">
        <v>33470</v>
      </c>
      <c r="E47" s="40">
        <v>33470</v>
      </c>
      <c r="F47" s="40">
        <f>SUM(F48,F49)</f>
        <v>22326.9</v>
      </c>
      <c r="G47" s="9">
        <f t="shared" si="0"/>
        <v>72.125863377296483</v>
      </c>
      <c r="H47" s="10">
        <f>F47/E47*100</f>
        <v>66.707200478040036</v>
      </c>
    </row>
    <row r="48" spans="1:8" x14ac:dyDescent="0.2">
      <c r="A48" s="42" t="s">
        <v>23</v>
      </c>
      <c r="B48" s="72" t="s">
        <v>100</v>
      </c>
      <c r="C48" s="44">
        <v>5991.18</v>
      </c>
      <c r="D48" s="44"/>
      <c r="E48" s="44"/>
      <c r="F48" s="44">
        <v>6855.38</v>
      </c>
      <c r="G48" s="9">
        <f t="shared" si="0"/>
        <v>114.42453740331619</v>
      </c>
      <c r="H48" s="10"/>
    </row>
    <row r="49" spans="1:8" x14ac:dyDescent="0.2">
      <c r="A49" s="42">
        <v>3433</v>
      </c>
      <c r="B49" s="72" t="s">
        <v>312</v>
      </c>
      <c r="C49" s="44">
        <v>24964.29</v>
      </c>
      <c r="D49" s="40"/>
      <c r="E49" s="44"/>
      <c r="F49" s="44">
        <v>15471.52</v>
      </c>
      <c r="G49" s="9">
        <f t="shared" si="0"/>
        <v>61.974604525103658</v>
      </c>
      <c r="H49" s="10"/>
    </row>
    <row r="50" spans="1:8" ht="25.5" x14ac:dyDescent="0.2">
      <c r="A50" s="38">
        <v>36</v>
      </c>
      <c r="B50" s="71" t="s">
        <v>114</v>
      </c>
      <c r="C50" s="40">
        <f>C51+C53</f>
        <v>0</v>
      </c>
      <c r="D50" s="40">
        <v>400</v>
      </c>
      <c r="E50" s="40">
        <v>400</v>
      </c>
      <c r="F50" s="40">
        <v>400</v>
      </c>
      <c r="G50" s="209" t="s">
        <v>202</v>
      </c>
      <c r="H50" s="10">
        <f>F50/E50*100</f>
        <v>100</v>
      </c>
    </row>
    <row r="51" spans="1:8" ht="25.5" x14ac:dyDescent="0.2">
      <c r="A51" s="38">
        <v>366</v>
      </c>
      <c r="B51" s="71" t="s">
        <v>114</v>
      </c>
      <c r="C51" s="40">
        <f>C52</f>
        <v>0</v>
      </c>
      <c r="D51" s="40">
        <v>0</v>
      </c>
      <c r="E51" s="40">
        <v>0</v>
      </c>
      <c r="F51" s="40">
        <f>F52</f>
        <v>0</v>
      </c>
      <c r="G51" s="209" t="s">
        <v>202</v>
      </c>
      <c r="H51" s="209" t="s">
        <v>202</v>
      </c>
    </row>
    <row r="52" spans="1:8" ht="25.5" x14ac:dyDescent="0.2">
      <c r="A52" s="42">
        <v>3661</v>
      </c>
      <c r="B52" s="72" t="s">
        <v>114</v>
      </c>
      <c r="C52" s="44">
        <v>0</v>
      </c>
      <c r="D52" s="44"/>
      <c r="E52" s="44"/>
      <c r="F52" s="44">
        <v>0</v>
      </c>
      <c r="G52" s="209" t="s">
        <v>202</v>
      </c>
      <c r="H52" s="17"/>
    </row>
    <row r="53" spans="1:8" ht="25.5" x14ac:dyDescent="0.2">
      <c r="A53" s="38">
        <v>369</v>
      </c>
      <c r="B53" s="71" t="s">
        <v>115</v>
      </c>
      <c r="C53" s="40">
        <f>C54</f>
        <v>0</v>
      </c>
      <c r="D53" s="40">
        <v>400</v>
      </c>
      <c r="E53" s="40">
        <v>400</v>
      </c>
      <c r="F53" s="40">
        <v>400</v>
      </c>
      <c r="G53" s="209" t="s">
        <v>202</v>
      </c>
      <c r="H53" s="10">
        <f>F53/E53*100</f>
        <v>100</v>
      </c>
    </row>
    <row r="54" spans="1:8" ht="25.5" x14ac:dyDescent="0.2">
      <c r="A54" s="42">
        <v>3691</v>
      </c>
      <c r="B54" s="72" t="s">
        <v>115</v>
      </c>
      <c r="C54" s="44">
        <v>0</v>
      </c>
      <c r="D54" s="44"/>
      <c r="E54" s="44"/>
      <c r="F54" s="44">
        <v>400</v>
      </c>
      <c r="G54" s="209" t="s">
        <v>202</v>
      </c>
      <c r="H54" s="17"/>
    </row>
    <row r="55" spans="1:8" ht="25.5" x14ac:dyDescent="0.2">
      <c r="A55" s="38">
        <v>37</v>
      </c>
      <c r="B55" s="71" t="s">
        <v>116</v>
      </c>
      <c r="C55" s="40">
        <f t="shared" ref="C55:F56" si="1">SUM(C56)</f>
        <v>39980</v>
      </c>
      <c r="D55" s="40">
        <f t="shared" si="1"/>
        <v>0</v>
      </c>
      <c r="E55" s="40">
        <f t="shared" si="1"/>
        <v>0</v>
      </c>
      <c r="F55" s="40">
        <f t="shared" si="1"/>
        <v>0</v>
      </c>
      <c r="G55" s="9">
        <f t="shared" si="0"/>
        <v>0</v>
      </c>
      <c r="H55" s="209" t="s">
        <v>202</v>
      </c>
    </row>
    <row r="56" spans="1:8" ht="25.5" x14ac:dyDescent="0.2">
      <c r="A56" s="38">
        <v>372</v>
      </c>
      <c r="B56" s="71" t="s">
        <v>116</v>
      </c>
      <c r="C56" s="40">
        <f t="shared" si="1"/>
        <v>39980</v>
      </c>
      <c r="D56" s="40">
        <v>0</v>
      </c>
      <c r="E56" s="40">
        <v>0</v>
      </c>
      <c r="F56" s="40">
        <f t="shared" si="1"/>
        <v>0</v>
      </c>
      <c r="G56" s="9">
        <f t="shared" si="0"/>
        <v>0</v>
      </c>
      <c r="H56" s="209" t="s">
        <v>202</v>
      </c>
    </row>
    <row r="57" spans="1:8" ht="25.5" x14ac:dyDescent="0.2">
      <c r="A57" s="42">
        <v>3722</v>
      </c>
      <c r="B57" s="72" t="s">
        <v>116</v>
      </c>
      <c r="C57" s="44">
        <v>39980</v>
      </c>
      <c r="D57" s="44"/>
      <c r="E57" s="44"/>
      <c r="F57" s="44">
        <v>0</v>
      </c>
      <c r="G57" s="9">
        <f t="shared" si="0"/>
        <v>0</v>
      </c>
      <c r="H57" s="17"/>
    </row>
    <row r="58" spans="1:8" x14ac:dyDescent="0.2">
      <c r="A58" s="95">
        <v>4</v>
      </c>
      <c r="B58" s="99" t="s">
        <v>118</v>
      </c>
      <c r="C58" s="91">
        <f>SUM(C59,C64)</f>
        <v>66227.01999999999</v>
      </c>
      <c r="D58" s="91">
        <f>SUM(D59,D64)</f>
        <v>466451.25</v>
      </c>
      <c r="E58" s="91">
        <f>SUM(E59,E64)</f>
        <v>466451.25</v>
      </c>
      <c r="F58" s="91">
        <f>SUM(F59,F64)</f>
        <v>161542.60999999999</v>
      </c>
      <c r="G58" s="92">
        <f t="shared" si="0"/>
        <v>243.92251078185311</v>
      </c>
      <c r="H58" s="93">
        <f t="shared" ref="H58:H65" si="2">F58/E58*100</f>
        <v>34.632260070050194</v>
      </c>
    </row>
    <row r="59" spans="1:8" ht="25.5" x14ac:dyDescent="0.2">
      <c r="A59" s="38">
        <v>41</v>
      </c>
      <c r="B59" s="71" t="s">
        <v>144</v>
      </c>
      <c r="C59" s="40">
        <f>SUM(C60)</f>
        <v>26250</v>
      </c>
      <c r="D59" s="40">
        <f>SUM(D60)</f>
        <v>303101.25</v>
      </c>
      <c r="E59" s="40">
        <f>SUM(E60)</f>
        <v>303101.25</v>
      </c>
      <c r="F59" s="40">
        <f>SUM(F60)</f>
        <v>21150</v>
      </c>
      <c r="G59" s="9">
        <f t="shared" si="0"/>
        <v>80.571428571428569</v>
      </c>
      <c r="H59" s="10">
        <f t="shared" si="2"/>
        <v>6.9778663070508617</v>
      </c>
    </row>
    <row r="60" spans="1:8" x14ac:dyDescent="0.2">
      <c r="A60" s="38">
        <v>412</v>
      </c>
      <c r="B60" s="71" t="s">
        <v>119</v>
      </c>
      <c r="C60" s="40">
        <f>C61+C63</f>
        <v>26250</v>
      </c>
      <c r="D60" s="40">
        <v>303101.25</v>
      </c>
      <c r="E60" s="40">
        <v>303101.25</v>
      </c>
      <c r="F60" s="40">
        <f>F61+F63+F62</f>
        <v>21150</v>
      </c>
      <c r="G60" s="9">
        <f t="shared" si="0"/>
        <v>80.571428571428569</v>
      </c>
      <c r="H60" s="10">
        <f t="shared" si="2"/>
        <v>6.9778663070508617</v>
      </c>
    </row>
    <row r="61" spans="1:8" x14ac:dyDescent="0.2">
      <c r="A61" s="42">
        <v>4121</v>
      </c>
      <c r="B61" s="72" t="s">
        <v>119</v>
      </c>
      <c r="C61" s="44">
        <v>0</v>
      </c>
      <c r="D61" s="44"/>
      <c r="E61" s="44"/>
      <c r="F61" s="44">
        <v>0</v>
      </c>
      <c r="G61" s="209" t="s">
        <v>202</v>
      </c>
      <c r="H61" s="10"/>
    </row>
    <row r="62" spans="1:8" x14ac:dyDescent="0.2">
      <c r="A62" s="42">
        <v>4124</v>
      </c>
      <c r="B62" s="72" t="s">
        <v>339</v>
      </c>
      <c r="C62" s="44">
        <v>0</v>
      </c>
      <c r="D62" s="44"/>
      <c r="E62" s="44"/>
      <c r="F62" s="44">
        <v>21150</v>
      </c>
      <c r="G62" s="209" t="s">
        <v>202</v>
      </c>
      <c r="H62" s="10"/>
    </row>
    <row r="63" spans="1:8" x14ac:dyDescent="0.2">
      <c r="A63" s="42">
        <v>4126</v>
      </c>
      <c r="B63" s="72" t="s">
        <v>313</v>
      </c>
      <c r="C63" s="44">
        <v>26250</v>
      </c>
      <c r="D63" s="44"/>
      <c r="E63" s="44"/>
      <c r="F63" s="44">
        <v>0</v>
      </c>
      <c r="G63" s="9">
        <f t="shared" si="0"/>
        <v>0</v>
      </c>
      <c r="H63" s="10"/>
    </row>
    <row r="64" spans="1:8" ht="25.5" x14ac:dyDescent="0.2">
      <c r="A64" s="38">
        <v>42</v>
      </c>
      <c r="B64" s="71" t="s">
        <v>101</v>
      </c>
      <c r="C64" s="40">
        <f>C65+C74+C76</f>
        <v>39977.019999999997</v>
      </c>
      <c r="D64" s="40">
        <f>D65+D73+D74+D76</f>
        <v>163350</v>
      </c>
      <c r="E64" s="40">
        <f>E65+E73+E74+E76</f>
        <v>163350</v>
      </c>
      <c r="F64" s="40">
        <f>F65++F73+F74+F76</f>
        <v>140392.60999999999</v>
      </c>
      <c r="G64" s="9">
        <f t="shared" si="0"/>
        <v>351.1832797942418</v>
      </c>
      <c r="H64" s="10">
        <f t="shared" si="2"/>
        <v>85.945889194980097</v>
      </c>
    </row>
    <row r="65" spans="1:8" x14ac:dyDescent="0.2">
      <c r="A65" s="38">
        <v>422</v>
      </c>
      <c r="B65" s="71" t="s">
        <v>102</v>
      </c>
      <c r="C65" s="40">
        <f>SUM(C66:C72)</f>
        <v>32207.379999999997</v>
      </c>
      <c r="D65" s="40">
        <v>149100</v>
      </c>
      <c r="E65" s="40">
        <v>149100</v>
      </c>
      <c r="F65" s="40">
        <f>SUM(F66:F72)</f>
        <v>128058.61</v>
      </c>
      <c r="G65" s="9">
        <f t="shared" si="0"/>
        <v>397.60641815633562</v>
      </c>
      <c r="H65" s="10">
        <f t="shared" si="2"/>
        <v>85.887733065057006</v>
      </c>
    </row>
    <row r="66" spans="1:8" x14ac:dyDescent="0.2">
      <c r="A66" s="42" t="s">
        <v>16</v>
      </c>
      <c r="B66" s="72" t="s">
        <v>103</v>
      </c>
      <c r="C66" s="44">
        <v>12215</v>
      </c>
      <c r="D66" s="44"/>
      <c r="E66" s="44"/>
      <c r="F66" s="44">
        <v>82825.23</v>
      </c>
      <c r="G66" s="9">
        <f t="shared" si="0"/>
        <v>678.06164551780591</v>
      </c>
      <c r="H66" s="17"/>
    </row>
    <row r="67" spans="1:8" x14ac:dyDescent="0.2">
      <c r="A67" s="42">
        <v>4222</v>
      </c>
      <c r="B67" s="72" t="s">
        <v>104</v>
      </c>
      <c r="C67" s="44">
        <v>0</v>
      </c>
      <c r="D67" s="44"/>
      <c r="E67" s="44"/>
      <c r="F67" s="44">
        <v>0</v>
      </c>
      <c r="G67" s="209" t="s">
        <v>202</v>
      </c>
      <c r="H67" s="17"/>
    </row>
    <row r="68" spans="1:8" x14ac:dyDescent="0.2">
      <c r="A68" s="42">
        <v>4223</v>
      </c>
      <c r="B68" s="72" t="s">
        <v>105</v>
      </c>
      <c r="C68" s="44">
        <v>10300</v>
      </c>
      <c r="D68" s="44"/>
      <c r="E68" s="44"/>
      <c r="F68" s="44">
        <v>30765</v>
      </c>
      <c r="G68" s="9">
        <f t="shared" si="0"/>
        <v>298.68932038834953</v>
      </c>
      <c r="H68" s="17"/>
    </row>
    <row r="69" spans="1:8" x14ac:dyDescent="0.2">
      <c r="A69" s="42">
        <v>4224</v>
      </c>
      <c r="B69" s="72" t="s">
        <v>106</v>
      </c>
      <c r="C69" s="44">
        <v>0</v>
      </c>
      <c r="D69" s="44"/>
      <c r="E69" s="44"/>
      <c r="F69" s="44">
        <v>0</v>
      </c>
      <c r="G69" s="209" t="s">
        <v>202</v>
      </c>
      <c r="H69" s="17"/>
    </row>
    <row r="70" spans="1:8" x14ac:dyDescent="0.2">
      <c r="A70" s="42">
        <v>4225</v>
      </c>
      <c r="B70" s="72" t="s">
        <v>117</v>
      </c>
      <c r="C70" s="44">
        <v>0</v>
      </c>
      <c r="D70" s="44"/>
      <c r="E70" s="44"/>
      <c r="F70" s="44">
        <v>0</v>
      </c>
      <c r="G70" s="209" t="s">
        <v>202</v>
      </c>
      <c r="H70" s="17"/>
    </row>
    <row r="71" spans="1:8" x14ac:dyDescent="0.2">
      <c r="A71" s="42">
        <v>4226</v>
      </c>
      <c r="B71" s="72" t="s">
        <v>107</v>
      </c>
      <c r="C71" s="44">
        <v>0</v>
      </c>
      <c r="D71" s="44"/>
      <c r="E71" s="44"/>
      <c r="F71" s="44">
        <v>0</v>
      </c>
      <c r="G71" s="209" t="s">
        <v>202</v>
      </c>
      <c r="H71" s="17"/>
    </row>
    <row r="72" spans="1:8" x14ac:dyDescent="0.2">
      <c r="A72" s="42">
        <v>4227</v>
      </c>
      <c r="B72" s="72" t="s">
        <v>108</v>
      </c>
      <c r="C72" s="44">
        <v>9692.3799999999992</v>
      </c>
      <c r="D72" s="44"/>
      <c r="E72" s="44"/>
      <c r="F72" s="44">
        <v>14468.38</v>
      </c>
      <c r="G72" s="9">
        <f>F72/C72*100</f>
        <v>149.27582286290883</v>
      </c>
      <c r="H72" s="17"/>
    </row>
    <row r="73" spans="1:8" x14ac:dyDescent="0.2">
      <c r="A73" s="38">
        <v>423</v>
      </c>
      <c r="B73" s="71" t="s">
        <v>316</v>
      </c>
      <c r="C73" s="40">
        <v>0</v>
      </c>
      <c r="D73" s="40">
        <v>5000</v>
      </c>
      <c r="E73" s="40">
        <v>5000</v>
      </c>
      <c r="F73" s="40">
        <v>5000</v>
      </c>
      <c r="G73" s="209" t="s">
        <v>202</v>
      </c>
      <c r="H73" s="17"/>
    </row>
    <row r="74" spans="1:8" ht="25.5" x14ac:dyDescent="0.2">
      <c r="A74" s="38">
        <v>424</v>
      </c>
      <c r="B74" s="71" t="s">
        <v>120</v>
      </c>
      <c r="C74" s="40">
        <f>C75</f>
        <v>7769.64</v>
      </c>
      <c r="D74" s="40">
        <v>9250</v>
      </c>
      <c r="E74" s="40">
        <v>9250</v>
      </c>
      <c r="F74" s="40">
        <f>F75</f>
        <v>7334</v>
      </c>
      <c r="G74" s="9">
        <f>F74/C74*100</f>
        <v>94.393047811739024</v>
      </c>
      <c r="H74" s="10">
        <f>F74/E74*100</f>
        <v>79.286486486486481</v>
      </c>
    </row>
    <row r="75" spans="1:8" x14ac:dyDescent="0.2">
      <c r="A75" s="42">
        <v>4241</v>
      </c>
      <c r="B75" s="72" t="s">
        <v>109</v>
      </c>
      <c r="C75" s="44">
        <v>7769.64</v>
      </c>
      <c r="D75" s="44"/>
      <c r="E75" s="44"/>
      <c r="F75" s="44">
        <v>7334</v>
      </c>
      <c r="G75" s="9">
        <f>F75/C75*100</f>
        <v>94.393047811739024</v>
      </c>
      <c r="H75" s="10"/>
    </row>
    <row r="76" spans="1:8" x14ac:dyDescent="0.2">
      <c r="A76" s="38">
        <v>426</v>
      </c>
      <c r="B76" s="71" t="s">
        <v>194</v>
      </c>
      <c r="C76" s="40">
        <f>C77</f>
        <v>0</v>
      </c>
      <c r="D76" s="40">
        <f>D77</f>
        <v>0</v>
      </c>
      <c r="E76" s="40">
        <f>E77</f>
        <v>0</v>
      </c>
      <c r="F76" s="40">
        <f>F77</f>
        <v>0</v>
      </c>
      <c r="G76" s="209" t="s">
        <v>202</v>
      </c>
      <c r="H76" s="10"/>
    </row>
    <row r="77" spans="1:8" x14ac:dyDescent="0.2">
      <c r="A77" s="42">
        <v>4262</v>
      </c>
      <c r="B77" s="72" t="s">
        <v>193</v>
      </c>
      <c r="C77" s="44">
        <v>0</v>
      </c>
      <c r="D77" s="44"/>
      <c r="E77" s="44"/>
      <c r="F77" s="44">
        <v>0</v>
      </c>
      <c r="G77" s="209" t="s">
        <v>202</v>
      </c>
      <c r="H77" s="10"/>
    </row>
    <row r="78" spans="1:8" s="41" customFormat="1" ht="25.5" x14ac:dyDescent="0.2">
      <c r="A78" s="89">
        <v>5</v>
      </c>
      <c r="B78" s="90" t="s">
        <v>187</v>
      </c>
      <c r="C78" s="91">
        <f t="shared" ref="C78:F79" si="3">C79</f>
        <v>0</v>
      </c>
      <c r="D78" s="91">
        <f t="shared" si="3"/>
        <v>0</v>
      </c>
      <c r="E78" s="91">
        <f t="shared" si="3"/>
        <v>0</v>
      </c>
      <c r="F78" s="91">
        <f t="shared" si="3"/>
        <v>0</v>
      </c>
      <c r="G78" s="210" t="s">
        <v>202</v>
      </c>
      <c r="H78" s="210" t="s">
        <v>202</v>
      </c>
    </row>
    <row r="79" spans="1:8" s="41" customFormat="1" ht="25.5" x14ac:dyDescent="0.2">
      <c r="A79" s="87">
        <v>54</v>
      </c>
      <c r="B79" s="81" t="s">
        <v>188</v>
      </c>
      <c r="C79" s="40">
        <f t="shared" si="3"/>
        <v>0</v>
      </c>
      <c r="D79" s="40">
        <f t="shared" si="3"/>
        <v>0</v>
      </c>
      <c r="E79" s="40">
        <f t="shared" si="3"/>
        <v>0</v>
      </c>
      <c r="F79" s="40">
        <f t="shared" si="3"/>
        <v>0</v>
      </c>
      <c r="G79" s="209" t="s">
        <v>202</v>
      </c>
      <c r="H79" s="209" t="s">
        <v>202</v>
      </c>
    </row>
    <row r="80" spans="1:8" ht="25.5" x14ac:dyDescent="0.2">
      <c r="A80" s="88">
        <v>544</v>
      </c>
      <c r="B80" s="80" t="s">
        <v>189</v>
      </c>
      <c r="C80" s="44"/>
      <c r="D80" s="44"/>
      <c r="E80" s="44"/>
      <c r="F80" s="44"/>
      <c r="G80" s="209" t="s">
        <v>202</v>
      </c>
      <c r="H80" s="10"/>
    </row>
    <row r="81" spans="1:8" ht="19.5" customHeight="1" x14ac:dyDescent="0.2">
      <c r="A81" s="100" t="s">
        <v>110</v>
      </c>
      <c r="B81" s="101"/>
      <c r="C81" s="91">
        <f>SUM(C58,C4,C78)</f>
        <v>6287732.25</v>
      </c>
      <c r="D81" s="91">
        <f>SUM(D58,D4,D78)</f>
        <v>7240693.25</v>
      </c>
      <c r="E81" s="91">
        <f>SUM(E58,E4,E78)</f>
        <v>7240693.25</v>
      </c>
      <c r="F81" s="91">
        <f>SUM(F58,F4,F78)</f>
        <v>6798207.1600000001</v>
      </c>
      <c r="G81" s="92">
        <f>F81/C81*100</f>
        <v>108.11858536120079</v>
      </c>
      <c r="H81" s="93">
        <f>F81/E81*100</f>
        <v>93.888898828851779</v>
      </c>
    </row>
    <row r="82" spans="1:8" x14ac:dyDescent="0.2">
      <c r="A82" s="78"/>
      <c r="B82" s="66"/>
      <c r="C82" s="67"/>
      <c r="D82" s="67"/>
      <c r="E82" s="67"/>
      <c r="F82" s="67"/>
      <c r="G82" s="73"/>
      <c r="H82" s="68"/>
    </row>
    <row r="83" spans="1:8" ht="19.5" customHeight="1" x14ac:dyDescent="0.2">
      <c r="A83" s="237" t="s">
        <v>145</v>
      </c>
      <c r="B83" s="237"/>
      <c r="C83" s="237"/>
      <c r="D83" s="237"/>
      <c r="E83" s="237"/>
      <c r="F83" s="237"/>
      <c r="G83" s="237"/>
      <c r="H83" s="237"/>
    </row>
    <row r="84" spans="1:8" s="34" customFormat="1" ht="39" customHeight="1" x14ac:dyDescent="0.2">
      <c r="A84" s="30" t="s">
        <v>190</v>
      </c>
      <c r="B84" s="31" t="s">
        <v>191</v>
      </c>
      <c r="C84" s="33" t="s">
        <v>317</v>
      </c>
      <c r="D84" s="33" t="s">
        <v>340</v>
      </c>
      <c r="E84" s="33" t="s">
        <v>341</v>
      </c>
      <c r="F84" s="33" t="s">
        <v>342</v>
      </c>
      <c r="G84" s="5" t="s">
        <v>49</v>
      </c>
      <c r="H84" s="6" t="s">
        <v>49</v>
      </c>
    </row>
    <row r="85" spans="1:8" s="75" customFormat="1" ht="13.5" customHeight="1" x14ac:dyDescent="0.2">
      <c r="A85" s="240">
        <v>1</v>
      </c>
      <c r="B85" s="240"/>
      <c r="C85" s="36">
        <v>5</v>
      </c>
      <c r="D85" s="36">
        <v>3</v>
      </c>
      <c r="E85" s="36">
        <v>4</v>
      </c>
      <c r="F85" s="36">
        <v>5</v>
      </c>
      <c r="G85" s="36" t="s">
        <v>50</v>
      </c>
      <c r="H85" s="74" t="s">
        <v>51</v>
      </c>
    </row>
    <row r="86" spans="1:8" ht="19.5" customHeight="1" x14ac:dyDescent="0.2">
      <c r="A86" s="61">
        <v>1</v>
      </c>
      <c r="B86" s="61" t="s">
        <v>135</v>
      </c>
      <c r="C86" s="51">
        <v>103167.15</v>
      </c>
      <c r="D86" s="51">
        <v>191712.15</v>
      </c>
      <c r="E86" s="51">
        <v>191712.15</v>
      </c>
      <c r="F86" s="51">
        <v>17753.400000000001</v>
      </c>
      <c r="G86" s="10">
        <f t="shared" ref="G86:G91" si="4">F86/C86*100</f>
        <v>17.208384645693908</v>
      </c>
      <c r="H86" s="10">
        <f t="shared" ref="H86:H91" si="5">F86/E86*100</f>
        <v>9.2604459341778806</v>
      </c>
    </row>
    <row r="87" spans="1:8" ht="19.5" customHeight="1" x14ac:dyDescent="0.2">
      <c r="A87" s="61">
        <v>2</v>
      </c>
      <c r="B87" s="61" t="s">
        <v>139</v>
      </c>
      <c r="C87" s="51">
        <v>643745.65</v>
      </c>
      <c r="D87" s="51">
        <v>959564</v>
      </c>
      <c r="E87" s="51">
        <v>959564</v>
      </c>
      <c r="F87" s="51">
        <v>866144.03</v>
      </c>
      <c r="G87" s="10">
        <f t="shared" si="4"/>
        <v>134.54755461260203</v>
      </c>
      <c r="H87" s="10">
        <f t="shared" si="5"/>
        <v>90.264331508893619</v>
      </c>
    </row>
    <row r="88" spans="1:8" ht="19.5" customHeight="1" x14ac:dyDescent="0.2">
      <c r="A88" s="61">
        <v>3</v>
      </c>
      <c r="B88" s="61" t="s">
        <v>136</v>
      </c>
      <c r="C88" s="51">
        <v>0</v>
      </c>
      <c r="D88" s="51">
        <v>31250</v>
      </c>
      <c r="E88" s="51">
        <v>31250</v>
      </c>
      <c r="F88" s="51">
        <v>28532.16</v>
      </c>
      <c r="G88" s="209" t="s">
        <v>202</v>
      </c>
      <c r="H88" s="10">
        <f t="shared" si="5"/>
        <v>91.302912000000006</v>
      </c>
    </row>
    <row r="89" spans="1:8" ht="19.5" customHeight="1" x14ac:dyDescent="0.2">
      <c r="A89" s="61">
        <v>4</v>
      </c>
      <c r="B89" s="61" t="s">
        <v>137</v>
      </c>
      <c r="C89" s="51">
        <v>578241.54</v>
      </c>
      <c r="D89" s="51">
        <v>1115921.6000000001</v>
      </c>
      <c r="E89" s="51">
        <v>1115921.6000000001</v>
      </c>
      <c r="F89" s="51">
        <v>1102255.21</v>
      </c>
      <c r="G89" s="10">
        <f t="shared" si="4"/>
        <v>190.62193456388482</v>
      </c>
      <c r="H89" s="10">
        <f t="shared" si="5"/>
        <v>98.775327048065009</v>
      </c>
    </row>
    <row r="90" spans="1:8" ht="19.5" customHeight="1" x14ac:dyDescent="0.2">
      <c r="A90" s="61">
        <v>5</v>
      </c>
      <c r="B90" s="61" t="s">
        <v>138</v>
      </c>
      <c r="C90" s="51">
        <v>4962577.91</v>
      </c>
      <c r="D90" s="51">
        <v>4942245.5</v>
      </c>
      <c r="E90" s="51">
        <v>4942245.5</v>
      </c>
      <c r="F90" s="51">
        <v>4783522.3600000003</v>
      </c>
      <c r="G90" s="10">
        <f t="shared" si="4"/>
        <v>96.391884354315366</v>
      </c>
      <c r="H90" s="10">
        <f t="shared" si="5"/>
        <v>96.788440800846516</v>
      </c>
    </row>
    <row r="91" spans="1:8" ht="19.5" customHeight="1" x14ac:dyDescent="0.2">
      <c r="A91" s="61"/>
      <c r="B91" s="63" t="s">
        <v>140</v>
      </c>
      <c r="C91" s="64">
        <f>SUM(C86:C90)</f>
        <v>6287732.25</v>
      </c>
      <c r="D91" s="64">
        <f>SUM(D86:D90)</f>
        <v>7240693.25</v>
      </c>
      <c r="E91" s="64">
        <f>SUM(E86:E90)</f>
        <v>7240693.25</v>
      </c>
      <c r="F91" s="64">
        <f>SUM(F86:F90)</f>
        <v>6798207.1600000001</v>
      </c>
      <c r="G91" s="10">
        <f t="shared" si="4"/>
        <v>108.11858536120079</v>
      </c>
      <c r="H91" s="10">
        <f t="shared" si="5"/>
        <v>93.888898828851779</v>
      </c>
    </row>
  </sheetData>
  <mergeCells count="4">
    <mergeCell ref="A85:B85"/>
    <mergeCell ref="A1:H1"/>
    <mergeCell ref="A3:B3"/>
    <mergeCell ref="A83:H83"/>
  </mergeCells>
  <pageMargins left="0.7" right="0.7" top="0.75" bottom="0.75" header="0.3" footer="0.3"/>
  <pageSetup paperSize="9" scale="56" fitToHeight="4" orientation="portrait" r:id="rId1"/>
  <headerFooter alignWithMargins="0"/>
  <rowBreaks count="1" manualBreakCount="1">
    <brk id="8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1"/>
  <sheetViews>
    <sheetView tabSelected="1" topLeftCell="A340" zoomScale="107" zoomScaleNormal="107" workbookViewId="0">
      <selection activeCell="I350" sqref="I350"/>
    </sheetView>
  </sheetViews>
  <sheetFormatPr defaultColWidth="8.85546875" defaultRowHeight="12.75" x14ac:dyDescent="0.2"/>
  <cols>
    <col min="1" max="2" width="2.5703125" customWidth="1"/>
    <col min="3" max="3" width="6.42578125" customWidth="1"/>
    <col min="4" max="4" width="0.140625" customWidth="1"/>
    <col min="5" max="5" width="2.5703125" customWidth="1"/>
    <col min="6" max="6" width="8" customWidth="1"/>
    <col min="7" max="7" width="4.7109375" customWidth="1"/>
    <col min="8" max="8" width="3.7109375" customWidth="1"/>
    <col min="9" max="9" width="12.140625" customWidth="1"/>
    <col min="10" max="12" width="9.85546875" customWidth="1"/>
    <col min="13" max="13" width="11" customWidth="1"/>
    <col min="14" max="14" width="8.7109375" customWidth="1"/>
    <col min="15" max="15" width="9.28515625" customWidth="1"/>
    <col min="18" max="18" width="11.7109375" bestFit="1" customWidth="1"/>
  </cols>
  <sheetData>
    <row r="1" spans="2:18" ht="5.0999999999999996" customHeight="1" x14ac:dyDescent="0.2">
      <c r="B1" s="270" t="s">
        <v>319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</row>
    <row r="2" spans="2:18" ht="24" customHeight="1" x14ac:dyDescent="0.2"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</row>
    <row r="3" spans="2:18" ht="2.4500000000000002" hidden="1" customHeight="1" x14ac:dyDescent="0.2"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</row>
    <row r="4" spans="2:18" ht="11.45" customHeight="1" x14ac:dyDescent="0.2"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</row>
    <row r="5" spans="2:18" ht="16.899999999999999" customHeight="1" x14ac:dyDescent="0.2"/>
    <row r="6" spans="2:18" ht="16.899999999999999" customHeight="1" x14ac:dyDescent="0.2">
      <c r="B6" s="231" t="s">
        <v>195</v>
      </c>
      <c r="C6" s="232"/>
      <c r="D6" s="232"/>
      <c r="E6" s="232"/>
      <c r="F6" s="232"/>
      <c r="G6" s="233"/>
      <c r="H6" s="229" t="s">
        <v>196</v>
      </c>
      <c r="I6" s="230"/>
      <c r="J6" s="230"/>
      <c r="K6" s="230"/>
      <c r="L6" s="230"/>
    </row>
    <row r="7" spans="2:18" ht="16.899999999999999" customHeight="1" x14ac:dyDescent="0.2">
      <c r="B7" s="231" t="s">
        <v>197</v>
      </c>
      <c r="C7" s="232"/>
      <c r="D7" s="232"/>
      <c r="E7" s="232"/>
      <c r="F7" s="232"/>
      <c r="G7" s="233"/>
      <c r="H7" s="229" t="s">
        <v>198</v>
      </c>
      <c r="I7" s="230"/>
      <c r="J7" s="230"/>
      <c r="K7" s="230"/>
      <c r="L7" s="230"/>
    </row>
    <row r="8" spans="2:18" ht="8.4499999999999993" customHeight="1" x14ac:dyDescent="0.2">
      <c r="B8" s="114"/>
      <c r="C8" s="115"/>
      <c r="D8" s="115"/>
      <c r="E8" s="115"/>
      <c r="F8" s="115"/>
      <c r="G8" s="115"/>
      <c r="H8" s="116"/>
      <c r="I8" s="117"/>
      <c r="J8" s="117"/>
      <c r="K8" s="117"/>
      <c r="L8" s="117"/>
    </row>
    <row r="9" spans="2:18" ht="13.9" customHeight="1" x14ac:dyDescent="0.2"/>
    <row r="10" spans="2:18" ht="41.45" customHeight="1" x14ac:dyDescent="0.2">
      <c r="B10" s="267" t="s">
        <v>203</v>
      </c>
      <c r="C10" s="268"/>
      <c r="D10" s="268"/>
      <c r="E10" s="268"/>
      <c r="F10" s="268"/>
      <c r="G10" s="268"/>
      <c r="H10" s="268"/>
      <c r="I10" s="269"/>
      <c r="J10" s="161" t="s">
        <v>320</v>
      </c>
      <c r="K10" s="162" t="s">
        <v>321</v>
      </c>
      <c r="L10" s="161" t="s">
        <v>322</v>
      </c>
      <c r="M10" s="161" t="s">
        <v>337</v>
      </c>
      <c r="N10" s="161" t="s">
        <v>199</v>
      </c>
      <c r="O10" s="161" t="s">
        <v>199</v>
      </c>
    </row>
    <row r="11" spans="2:18" ht="27.6" customHeight="1" x14ac:dyDescent="0.2">
      <c r="B11" s="271">
        <v>1</v>
      </c>
      <c r="C11" s="272"/>
      <c r="D11" s="272"/>
      <c r="E11" s="273"/>
      <c r="F11" s="274">
        <v>2</v>
      </c>
      <c r="G11" s="275"/>
      <c r="H11" s="275"/>
      <c r="I11" s="276"/>
      <c r="J11" s="163">
        <v>3</v>
      </c>
      <c r="K11" s="163">
        <v>4</v>
      </c>
      <c r="L11" s="163">
        <v>5</v>
      </c>
      <c r="M11" s="163">
        <v>6</v>
      </c>
      <c r="N11" s="163" t="s">
        <v>200</v>
      </c>
      <c r="O11" s="163" t="s">
        <v>201</v>
      </c>
    </row>
    <row r="12" spans="2:18" ht="21.6" customHeight="1" x14ac:dyDescent="0.2">
      <c r="B12" s="277" t="s">
        <v>204</v>
      </c>
      <c r="C12" s="278"/>
      <c r="D12" s="278"/>
      <c r="E12" s="279"/>
      <c r="F12" s="130">
        <v>2201</v>
      </c>
      <c r="G12" s="277" t="s">
        <v>214</v>
      </c>
      <c r="H12" s="278"/>
      <c r="I12" s="279"/>
      <c r="J12" s="280"/>
      <c r="K12" s="281"/>
      <c r="L12" s="281"/>
      <c r="M12" s="281"/>
      <c r="N12" s="281"/>
      <c r="O12" s="282"/>
    </row>
    <row r="13" spans="2:18" ht="27.6" customHeight="1" x14ac:dyDescent="0.2">
      <c r="B13" s="245" t="s">
        <v>205</v>
      </c>
      <c r="C13" s="246"/>
      <c r="D13" s="246"/>
      <c r="E13" s="247"/>
      <c r="F13" s="166">
        <v>220104</v>
      </c>
      <c r="G13" s="245" t="s">
        <v>286</v>
      </c>
      <c r="H13" s="246"/>
      <c r="I13" s="247"/>
      <c r="J13" s="165">
        <v>4455199.45</v>
      </c>
      <c r="K13" s="165">
        <v>4725000</v>
      </c>
      <c r="L13" s="165">
        <v>4725000</v>
      </c>
      <c r="M13" s="165">
        <v>4715255.16</v>
      </c>
      <c r="N13" s="165">
        <f>M13/L13*100</f>
        <v>99.793759999999992</v>
      </c>
      <c r="O13" s="165">
        <f>M13/J13*100</f>
        <v>105.8371283467455</v>
      </c>
      <c r="R13" s="200"/>
    </row>
    <row r="14" spans="2:18" ht="18.600000000000001" customHeight="1" x14ac:dyDescent="0.2">
      <c r="B14" s="257" t="s">
        <v>190</v>
      </c>
      <c r="C14" s="258"/>
      <c r="D14" s="258"/>
      <c r="E14" s="259"/>
      <c r="F14" s="204">
        <v>53082</v>
      </c>
      <c r="G14" s="257" t="s">
        <v>206</v>
      </c>
      <c r="H14" s="258"/>
      <c r="I14" s="259"/>
      <c r="J14" s="205">
        <f>+J15+J17+J19+J22+J25+J28</f>
        <v>4455454.93</v>
      </c>
      <c r="K14" s="205">
        <v>4725000</v>
      </c>
      <c r="L14" s="205">
        <v>4725000</v>
      </c>
      <c r="M14" s="205">
        <f>+M15+M17+M19+M22+M25+M28</f>
        <v>4715255.16</v>
      </c>
      <c r="N14" s="205">
        <f>M14/L14*100</f>
        <v>99.793759999999992</v>
      </c>
      <c r="O14" s="205">
        <f>M14/J14*100</f>
        <v>105.83105954569719</v>
      </c>
    </row>
    <row r="15" spans="2:18" ht="18.600000000000001" customHeight="1" x14ac:dyDescent="0.2">
      <c r="B15" s="251"/>
      <c r="C15" s="252"/>
      <c r="D15" s="252"/>
      <c r="E15" s="253"/>
      <c r="F15" s="131">
        <v>311</v>
      </c>
      <c r="G15" s="248" t="s">
        <v>207</v>
      </c>
      <c r="H15" s="249"/>
      <c r="I15" s="250"/>
      <c r="J15" s="118">
        <v>3610339.02</v>
      </c>
      <c r="K15" s="119">
        <v>3793300</v>
      </c>
      <c r="L15" s="119">
        <v>3793300</v>
      </c>
      <c r="M15" s="118">
        <v>3793021.62</v>
      </c>
      <c r="N15" s="120">
        <f>M15/L15*100</f>
        <v>99.99266127118868</v>
      </c>
      <c r="O15" s="120">
        <f>M15/J15*100</f>
        <v>105.059984643769</v>
      </c>
    </row>
    <row r="16" spans="2:18" ht="15" customHeight="1" x14ac:dyDescent="0.2">
      <c r="B16" s="251"/>
      <c r="C16" s="252"/>
      <c r="D16" s="252"/>
      <c r="E16" s="253"/>
      <c r="F16" s="132">
        <v>3111</v>
      </c>
      <c r="G16" s="251" t="s">
        <v>208</v>
      </c>
      <c r="H16" s="252"/>
      <c r="I16" s="253"/>
      <c r="J16" s="121">
        <v>3610339.02</v>
      </c>
      <c r="K16" s="122"/>
      <c r="L16" s="122"/>
      <c r="M16" s="121">
        <v>3793021.62</v>
      </c>
      <c r="N16" s="123"/>
      <c r="O16" s="123"/>
    </row>
    <row r="17" spans="2:15" ht="27" customHeight="1" x14ac:dyDescent="0.2">
      <c r="B17" s="251"/>
      <c r="C17" s="252"/>
      <c r="D17" s="252"/>
      <c r="E17" s="253"/>
      <c r="F17" s="131">
        <v>312</v>
      </c>
      <c r="G17" s="248" t="s">
        <v>209</v>
      </c>
      <c r="H17" s="249"/>
      <c r="I17" s="250"/>
      <c r="J17" s="118">
        <v>135881.79</v>
      </c>
      <c r="K17" s="119">
        <v>138570</v>
      </c>
      <c r="L17" s="119">
        <v>138570</v>
      </c>
      <c r="M17" s="118">
        <f>M18</f>
        <v>138550.13</v>
      </c>
      <c r="N17" s="120">
        <f>M17/L17*100</f>
        <v>99.985660676914208</v>
      </c>
      <c r="O17" s="120">
        <f>M17/J17*100</f>
        <v>101.96372155533129</v>
      </c>
    </row>
    <row r="18" spans="2:15" ht="22.15" customHeight="1" x14ac:dyDescent="0.2">
      <c r="B18" s="251"/>
      <c r="C18" s="252"/>
      <c r="D18" s="252"/>
      <c r="E18" s="253"/>
      <c r="F18" s="132">
        <v>3121</v>
      </c>
      <c r="G18" s="251" t="s">
        <v>209</v>
      </c>
      <c r="H18" s="252"/>
      <c r="I18" s="253"/>
      <c r="J18" s="121">
        <v>135881.79</v>
      </c>
      <c r="K18" s="122"/>
      <c r="L18" s="122"/>
      <c r="M18" s="121">
        <v>138550.13</v>
      </c>
      <c r="N18" s="123"/>
      <c r="O18" s="123"/>
    </row>
    <row r="19" spans="2:15" ht="22.15" customHeight="1" x14ac:dyDescent="0.2">
      <c r="B19" s="251"/>
      <c r="C19" s="252"/>
      <c r="D19" s="252"/>
      <c r="E19" s="253"/>
      <c r="F19" s="131">
        <v>313</v>
      </c>
      <c r="G19" s="248" t="s">
        <v>210</v>
      </c>
      <c r="H19" s="249"/>
      <c r="I19" s="250"/>
      <c r="J19" s="118">
        <f>+J20+J21</f>
        <v>596203.79</v>
      </c>
      <c r="K19" s="119">
        <v>626130</v>
      </c>
      <c r="L19" s="119">
        <v>626130</v>
      </c>
      <c r="M19" s="118">
        <f>+M20+M21</f>
        <v>626129.62</v>
      </c>
      <c r="N19" s="120">
        <f>M19/L19*100</f>
        <v>99.99993930972802</v>
      </c>
      <c r="O19" s="120">
        <f>M19/J19*100</f>
        <v>105.0193961363446</v>
      </c>
    </row>
    <row r="20" spans="2:15" ht="22.15" customHeight="1" x14ac:dyDescent="0.2">
      <c r="B20" s="171"/>
      <c r="C20" s="172"/>
      <c r="D20" s="172"/>
      <c r="E20" s="173"/>
      <c r="F20" s="132">
        <v>3132</v>
      </c>
      <c r="G20" s="251" t="s">
        <v>210</v>
      </c>
      <c r="H20" s="252"/>
      <c r="I20" s="253"/>
      <c r="J20" s="121">
        <v>594994.63</v>
      </c>
      <c r="K20" s="122"/>
      <c r="L20" s="122"/>
      <c r="M20" s="121">
        <v>625447.05000000005</v>
      </c>
      <c r="N20" s="123"/>
      <c r="O20" s="123"/>
    </row>
    <row r="21" spans="2:15" ht="22.15" customHeight="1" x14ac:dyDescent="0.2">
      <c r="B21" s="251"/>
      <c r="C21" s="252"/>
      <c r="D21" s="252"/>
      <c r="E21" s="253"/>
      <c r="F21" s="132">
        <v>3133</v>
      </c>
      <c r="G21" s="251" t="s">
        <v>210</v>
      </c>
      <c r="H21" s="252"/>
      <c r="I21" s="253"/>
      <c r="J21" s="121">
        <v>1209.1600000000001</v>
      </c>
      <c r="K21" s="122"/>
      <c r="L21" s="122"/>
      <c r="M21" s="121">
        <v>682.57</v>
      </c>
      <c r="N21" s="123"/>
      <c r="O21" s="123"/>
    </row>
    <row r="22" spans="2:15" ht="22.15" customHeight="1" x14ac:dyDescent="0.2">
      <c r="B22" s="133"/>
      <c r="C22" s="134"/>
      <c r="D22" s="134"/>
      <c r="E22" s="135"/>
      <c r="F22" s="131">
        <v>323</v>
      </c>
      <c r="G22" s="248" t="s">
        <v>6</v>
      </c>
      <c r="H22" s="249"/>
      <c r="I22" s="250"/>
      <c r="J22" s="118">
        <f>+J23+J24</f>
        <v>40339.25</v>
      </c>
      <c r="K22" s="119">
        <v>110400</v>
      </c>
      <c r="L22" s="119">
        <v>110400</v>
      </c>
      <c r="M22" s="118">
        <f>+M23+M24</f>
        <v>108914.48</v>
      </c>
      <c r="N22" s="120">
        <f>M22/L22*100</f>
        <v>98.654420289855068</v>
      </c>
      <c r="O22" s="120">
        <f>M22/J22*100</f>
        <v>269.99629393208846</v>
      </c>
    </row>
    <row r="23" spans="2:15" ht="19.899999999999999" customHeight="1" x14ac:dyDescent="0.2">
      <c r="B23" s="171"/>
      <c r="C23" s="174"/>
      <c r="D23" s="174"/>
      <c r="E23" s="175"/>
      <c r="F23" s="132">
        <v>3236</v>
      </c>
      <c r="G23" s="251" t="s">
        <v>292</v>
      </c>
      <c r="H23" s="260"/>
      <c r="I23" s="261"/>
      <c r="J23" s="121">
        <v>1470</v>
      </c>
      <c r="K23" s="122"/>
      <c r="L23" s="122"/>
      <c r="M23" s="121">
        <v>400</v>
      </c>
      <c r="N23" s="123"/>
      <c r="O23" s="123"/>
    </row>
    <row r="24" spans="2:15" ht="22.15" customHeight="1" x14ac:dyDescent="0.2">
      <c r="B24" s="133"/>
      <c r="C24" s="134"/>
      <c r="D24" s="134"/>
      <c r="E24" s="135"/>
      <c r="F24" s="132">
        <v>3237</v>
      </c>
      <c r="G24" s="251" t="s">
        <v>211</v>
      </c>
      <c r="H24" s="252"/>
      <c r="I24" s="253"/>
      <c r="J24" s="121">
        <v>38869.25</v>
      </c>
      <c r="K24" s="122"/>
      <c r="L24" s="122"/>
      <c r="M24" s="121">
        <v>108514.48</v>
      </c>
      <c r="N24" s="123"/>
      <c r="O24" s="123"/>
    </row>
    <row r="25" spans="2:15" ht="22.15" customHeight="1" x14ac:dyDescent="0.2">
      <c r="B25" s="133"/>
      <c r="C25" s="283"/>
      <c r="D25" s="283"/>
      <c r="E25" s="284"/>
      <c r="F25" s="131">
        <v>329</v>
      </c>
      <c r="G25" s="248" t="s">
        <v>212</v>
      </c>
      <c r="H25" s="249"/>
      <c r="I25" s="250"/>
      <c r="J25" s="118">
        <f>+J26+J29</f>
        <v>47726.79</v>
      </c>
      <c r="K25" s="119">
        <v>31730</v>
      </c>
      <c r="L25" s="119">
        <v>31730</v>
      </c>
      <c r="M25" s="118">
        <f>+M26+M27</f>
        <v>33167.79</v>
      </c>
      <c r="N25" s="120">
        <f>M25/L25*100</f>
        <v>104.53132682004413</v>
      </c>
      <c r="O25" s="120">
        <f>M25/J25*100</f>
        <v>69.495120036356937</v>
      </c>
    </row>
    <row r="26" spans="2:15" ht="16.149999999999999" customHeight="1" x14ac:dyDescent="0.2">
      <c r="B26" s="171"/>
      <c r="C26" s="174"/>
      <c r="D26" s="174"/>
      <c r="E26" s="175"/>
      <c r="F26" s="132">
        <v>3295</v>
      </c>
      <c r="G26" s="251" t="s">
        <v>40</v>
      </c>
      <c r="H26" s="252"/>
      <c r="I26" s="253"/>
      <c r="J26" s="121">
        <v>22762.5</v>
      </c>
      <c r="K26" s="122"/>
      <c r="L26" s="122"/>
      <c r="M26" s="121">
        <v>14362.5</v>
      </c>
      <c r="N26" s="123"/>
      <c r="O26" s="123"/>
    </row>
    <row r="27" spans="2:15" ht="22.15" customHeight="1" x14ac:dyDescent="0.2">
      <c r="B27" s="171"/>
      <c r="C27" s="174"/>
      <c r="D27" s="174"/>
      <c r="E27" s="175"/>
      <c r="F27" s="132">
        <v>3296</v>
      </c>
      <c r="G27" s="251" t="s">
        <v>293</v>
      </c>
      <c r="H27" s="252"/>
      <c r="I27" s="253"/>
      <c r="J27" s="121">
        <v>24708.81</v>
      </c>
      <c r="K27" s="122"/>
      <c r="L27" s="122"/>
      <c r="M27" s="121">
        <v>18805.29</v>
      </c>
      <c r="N27" s="123"/>
      <c r="O27" s="123"/>
    </row>
    <row r="28" spans="2:15" ht="15.6" customHeight="1" x14ac:dyDescent="0.2">
      <c r="B28" s="171"/>
      <c r="C28" s="174"/>
      <c r="D28" s="174"/>
      <c r="E28" s="175"/>
      <c r="F28" s="131">
        <v>343</v>
      </c>
      <c r="G28" s="248" t="s">
        <v>294</v>
      </c>
      <c r="H28" s="290"/>
      <c r="I28" s="291"/>
      <c r="J28" s="118">
        <v>24964.29</v>
      </c>
      <c r="K28" s="119">
        <v>24870</v>
      </c>
      <c r="L28" s="119">
        <v>24870</v>
      </c>
      <c r="M28" s="118">
        <v>15471.52</v>
      </c>
      <c r="N28" s="120">
        <f>M28/L28*100</f>
        <v>62.209569762766392</v>
      </c>
      <c r="O28" s="120">
        <f>M28/J28*100</f>
        <v>61.974604525103658</v>
      </c>
    </row>
    <row r="29" spans="2:15" ht="21.6" customHeight="1" x14ac:dyDescent="0.2">
      <c r="B29" s="251"/>
      <c r="C29" s="252"/>
      <c r="D29" s="252"/>
      <c r="E29" s="253"/>
      <c r="F29" s="132">
        <v>3433</v>
      </c>
      <c r="G29" s="251" t="s">
        <v>293</v>
      </c>
      <c r="H29" s="252"/>
      <c r="I29" s="253"/>
      <c r="J29" s="121">
        <v>24964.29</v>
      </c>
      <c r="K29" s="122"/>
      <c r="L29" s="122"/>
      <c r="M29" s="121">
        <v>15471.52</v>
      </c>
      <c r="N29" s="123"/>
      <c r="O29" s="123"/>
    </row>
    <row r="30" spans="2:15" ht="13.15" customHeight="1" x14ac:dyDescent="0.2">
      <c r="B30" s="254" t="s">
        <v>213</v>
      </c>
      <c r="C30" s="255"/>
      <c r="D30" s="255"/>
      <c r="E30" s="255"/>
      <c r="F30" s="255"/>
      <c r="G30" s="255"/>
      <c r="H30" s="255"/>
      <c r="I30" s="256"/>
      <c r="J30" s="118">
        <v>4455199.45</v>
      </c>
      <c r="K30" s="136">
        <f>SUM(K15:K29)</f>
        <v>4725000</v>
      </c>
      <c r="L30" s="136">
        <f>SUM(L15:L29)</f>
        <v>4725000</v>
      </c>
      <c r="M30" s="118">
        <f>M15+M17+M19+M22+M25+M28</f>
        <v>4715255.16</v>
      </c>
      <c r="N30" s="120">
        <f>M30/L30*100</f>
        <v>99.793759999999992</v>
      </c>
      <c r="O30" s="120">
        <f>M30/J30*100</f>
        <v>105.8371283467455</v>
      </c>
    </row>
    <row r="31" spans="2:15" ht="22.9" customHeight="1" x14ac:dyDescent="0.2">
      <c r="B31" s="124"/>
      <c r="C31" s="125"/>
      <c r="D31" s="126"/>
      <c r="E31" s="125"/>
      <c r="F31" s="126"/>
      <c r="G31" s="126"/>
      <c r="H31" s="125"/>
      <c r="I31" s="127"/>
      <c r="J31" s="122"/>
      <c r="K31" s="122"/>
      <c r="L31" s="122"/>
      <c r="M31" s="128"/>
      <c r="N31" s="123"/>
      <c r="O31" s="123"/>
    </row>
    <row r="32" spans="2:15" ht="27.6" customHeight="1" x14ac:dyDescent="0.2">
      <c r="B32" s="245" t="s">
        <v>205</v>
      </c>
      <c r="C32" s="246"/>
      <c r="D32" s="246"/>
      <c r="E32" s="247"/>
      <c r="F32" s="164" t="s">
        <v>215</v>
      </c>
      <c r="G32" s="245" t="s">
        <v>216</v>
      </c>
      <c r="H32" s="246"/>
      <c r="I32" s="247"/>
      <c r="J32" s="165">
        <v>167154.6</v>
      </c>
      <c r="K32" s="165">
        <v>144592.56</v>
      </c>
      <c r="L32" s="165">
        <v>144592.56</v>
      </c>
      <c r="M32" s="165">
        <v>144592.56</v>
      </c>
      <c r="N32" s="165">
        <f>M32/L32*100</f>
        <v>100</v>
      </c>
      <c r="O32" s="165">
        <f>M32/J32*100</f>
        <v>86.502291890262057</v>
      </c>
    </row>
    <row r="33" spans="2:15" ht="27.6" customHeight="1" x14ac:dyDescent="0.2">
      <c r="B33" s="257" t="s">
        <v>190</v>
      </c>
      <c r="C33" s="258"/>
      <c r="D33" s="258"/>
      <c r="E33" s="259"/>
      <c r="F33" s="206" t="s">
        <v>217</v>
      </c>
      <c r="G33" s="257" t="s">
        <v>218</v>
      </c>
      <c r="H33" s="258"/>
      <c r="I33" s="259"/>
      <c r="J33" s="205">
        <v>167154.6</v>
      </c>
      <c r="K33" s="205">
        <v>144592.56</v>
      </c>
      <c r="L33" s="205">
        <v>144592.56</v>
      </c>
      <c r="M33" s="205">
        <v>144592.56</v>
      </c>
      <c r="N33" s="205">
        <f>M33/L33*100</f>
        <v>100</v>
      </c>
      <c r="O33" s="205">
        <f>M33/J33*100</f>
        <v>86.502291890262057</v>
      </c>
    </row>
    <row r="34" spans="2:15" ht="27.6" customHeight="1" x14ac:dyDescent="0.2">
      <c r="B34" s="248"/>
      <c r="C34" s="249"/>
      <c r="D34" s="249"/>
      <c r="E34" s="250"/>
      <c r="F34" s="131">
        <v>321</v>
      </c>
      <c r="G34" s="248" t="s">
        <v>2</v>
      </c>
      <c r="H34" s="249"/>
      <c r="I34" s="250"/>
      <c r="J34" s="118">
        <f>+J35+J36</f>
        <v>12738.36</v>
      </c>
      <c r="K34" s="119">
        <v>15100</v>
      </c>
      <c r="L34" s="119">
        <v>15100</v>
      </c>
      <c r="M34" s="118">
        <f>+M35+M36</f>
        <v>15100</v>
      </c>
      <c r="N34" s="120">
        <f>M34/L34*100</f>
        <v>100</v>
      </c>
      <c r="O34" s="120">
        <f>M34/J34*100</f>
        <v>118.53959222380274</v>
      </c>
    </row>
    <row r="35" spans="2:15" ht="20.45" customHeight="1" x14ac:dyDescent="0.2">
      <c r="B35" s="251"/>
      <c r="C35" s="252"/>
      <c r="D35" s="252"/>
      <c r="E35" s="253"/>
      <c r="F35" s="132">
        <v>3211</v>
      </c>
      <c r="G35" s="251" t="s">
        <v>5</v>
      </c>
      <c r="H35" s="252"/>
      <c r="I35" s="253"/>
      <c r="J35" s="121">
        <v>9325.86</v>
      </c>
      <c r="K35" s="122"/>
      <c r="L35" s="122"/>
      <c r="M35" s="121">
        <v>11000</v>
      </c>
      <c r="N35" s="123"/>
      <c r="O35" s="123"/>
    </row>
    <row r="36" spans="2:15" ht="25.15" customHeight="1" x14ac:dyDescent="0.2">
      <c r="B36" s="251"/>
      <c r="C36" s="252"/>
      <c r="D36" s="252"/>
      <c r="E36" s="253"/>
      <c r="F36" s="137" t="s">
        <v>25</v>
      </c>
      <c r="G36" s="251" t="s">
        <v>26</v>
      </c>
      <c r="H36" s="252"/>
      <c r="I36" s="253"/>
      <c r="J36" s="121">
        <v>3412.5</v>
      </c>
      <c r="K36" s="122"/>
      <c r="L36" s="122"/>
      <c r="M36" s="121">
        <v>4100</v>
      </c>
      <c r="N36" s="123"/>
      <c r="O36" s="123"/>
    </row>
    <row r="37" spans="2:15" ht="23.45" customHeight="1" x14ac:dyDescent="0.2">
      <c r="B37" s="251"/>
      <c r="C37" s="252"/>
      <c r="D37" s="252"/>
      <c r="E37" s="253"/>
      <c r="F37" s="131">
        <v>322</v>
      </c>
      <c r="G37" s="248" t="s">
        <v>219</v>
      </c>
      <c r="H37" s="249"/>
      <c r="I37" s="250"/>
      <c r="J37" s="118">
        <f>+J38+J39+J40+J41</f>
        <v>51691.22</v>
      </c>
      <c r="K37" s="119">
        <v>52855</v>
      </c>
      <c r="L37" s="119">
        <v>52855</v>
      </c>
      <c r="M37" s="118">
        <f>+M38+M39+M40+M41</f>
        <v>52855.000000000007</v>
      </c>
      <c r="N37" s="120">
        <f>M37/L37*100</f>
        <v>100.00000000000003</v>
      </c>
      <c r="O37" s="120">
        <f>M37/J37*100</f>
        <v>102.25140749241362</v>
      </c>
    </row>
    <row r="38" spans="2:15" ht="33" customHeight="1" x14ac:dyDescent="0.2">
      <c r="B38" s="251"/>
      <c r="C38" s="252"/>
      <c r="D38" s="252"/>
      <c r="E38" s="253"/>
      <c r="F38" s="137" t="s">
        <v>33</v>
      </c>
      <c r="G38" s="251" t="s">
        <v>34</v>
      </c>
      <c r="H38" s="252"/>
      <c r="I38" s="253"/>
      <c r="J38" s="121">
        <v>30000</v>
      </c>
      <c r="K38" s="122"/>
      <c r="L38" s="122"/>
      <c r="M38" s="121">
        <v>31926.49</v>
      </c>
      <c r="N38" s="123"/>
      <c r="O38" s="123"/>
    </row>
    <row r="39" spans="2:15" ht="20.45" customHeight="1" x14ac:dyDescent="0.2">
      <c r="B39" s="251"/>
      <c r="C39" s="252"/>
      <c r="D39" s="252"/>
      <c r="E39" s="253"/>
      <c r="F39" s="137" t="s">
        <v>35</v>
      </c>
      <c r="G39" s="251" t="s">
        <v>36</v>
      </c>
      <c r="H39" s="252"/>
      <c r="I39" s="253"/>
      <c r="J39" s="121">
        <v>20723.32</v>
      </c>
      <c r="K39" s="122"/>
      <c r="L39" s="122"/>
      <c r="M39" s="121">
        <v>16000</v>
      </c>
      <c r="N39" s="123"/>
      <c r="O39" s="123"/>
    </row>
    <row r="40" spans="2:15" ht="20.45" customHeight="1" x14ac:dyDescent="0.2">
      <c r="B40" s="171"/>
      <c r="C40" s="172"/>
      <c r="D40" s="172"/>
      <c r="E40" s="173"/>
      <c r="F40" s="132">
        <v>3225</v>
      </c>
      <c r="G40" s="251" t="s">
        <v>220</v>
      </c>
      <c r="H40" s="252"/>
      <c r="I40" s="253"/>
      <c r="J40" s="121">
        <v>100</v>
      </c>
      <c r="K40" s="122"/>
      <c r="L40" s="122"/>
      <c r="M40" s="121">
        <v>4639.51</v>
      </c>
      <c r="N40" s="123"/>
      <c r="O40" s="123"/>
    </row>
    <row r="41" spans="2:15" ht="16.899999999999999" customHeight="1" x14ac:dyDescent="0.2">
      <c r="B41" s="251"/>
      <c r="C41" s="252"/>
      <c r="D41" s="252"/>
      <c r="E41" s="253"/>
      <c r="F41" s="132">
        <v>3227</v>
      </c>
      <c r="G41" s="251" t="s">
        <v>295</v>
      </c>
      <c r="H41" s="252"/>
      <c r="I41" s="253"/>
      <c r="J41" s="121">
        <v>867.9</v>
      </c>
      <c r="K41" s="122"/>
      <c r="L41" s="122"/>
      <c r="M41" s="121">
        <v>289</v>
      </c>
      <c r="N41" s="123"/>
      <c r="O41" s="123"/>
    </row>
    <row r="42" spans="2:15" ht="14.45" customHeight="1" x14ac:dyDescent="0.2">
      <c r="B42" s="251"/>
      <c r="C42" s="252"/>
      <c r="D42" s="252"/>
      <c r="E42" s="253"/>
      <c r="F42" s="131">
        <v>323</v>
      </c>
      <c r="G42" s="248" t="s">
        <v>6</v>
      </c>
      <c r="H42" s="249"/>
      <c r="I42" s="250"/>
      <c r="J42" s="118">
        <f>+J43+J44+J45+J46+J47+J48+J49</f>
        <v>91717.85</v>
      </c>
      <c r="K42" s="119">
        <v>63337.56</v>
      </c>
      <c r="L42" s="119">
        <v>63337.56</v>
      </c>
      <c r="M42" s="118">
        <f>+M43+M44+M45+M46+M47+M48+M49</f>
        <v>63337.56</v>
      </c>
      <c r="N42" s="120">
        <f>M42/L42*100</f>
        <v>100</v>
      </c>
      <c r="O42" s="120">
        <f>M42/J42*100</f>
        <v>69.056961104081694</v>
      </c>
    </row>
    <row r="43" spans="2:15" ht="21.6" customHeight="1" x14ac:dyDescent="0.2">
      <c r="B43" s="251"/>
      <c r="C43" s="252"/>
      <c r="D43" s="252"/>
      <c r="E43" s="253"/>
      <c r="F43" s="137" t="s">
        <v>37</v>
      </c>
      <c r="G43" s="251" t="s">
        <v>38</v>
      </c>
      <c r="H43" s="252"/>
      <c r="I43" s="253"/>
      <c r="J43" s="121">
        <v>9441.24</v>
      </c>
      <c r="K43" s="122"/>
      <c r="L43" s="122"/>
      <c r="M43" s="121">
        <v>9311.2900000000009</v>
      </c>
      <c r="N43" s="123"/>
      <c r="O43" s="123"/>
    </row>
    <row r="44" spans="2:15" ht="30.6" customHeight="1" x14ac:dyDescent="0.2">
      <c r="B44" s="251"/>
      <c r="C44" s="252"/>
      <c r="D44" s="252"/>
      <c r="E44" s="253"/>
      <c r="F44" s="137" t="s">
        <v>13</v>
      </c>
      <c r="G44" s="251" t="s">
        <v>14</v>
      </c>
      <c r="H44" s="252"/>
      <c r="I44" s="253"/>
      <c r="J44" s="121">
        <v>12533.38</v>
      </c>
      <c r="K44" s="122"/>
      <c r="L44" s="122"/>
      <c r="M44" s="121">
        <v>11200</v>
      </c>
      <c r="N44" s="123"/>
      <c r="O44" s="123"/>
    </row>
    <row r="45" spans="2:15" ht="20.45" customHeight="1" x14ac:dyDescent="0.2">
      <c r="B45" s="251"/>
      <c r="C45" s="252"/>
      <c r="D45" s="252"/>
      <c r="E45" s="253"/>
      <c r="F45" s="137" t="s">
        <v>28</v>
      </c>
      <c r="G45" s="251" t="s">
        <v>39</v>
      </c>
      <c r="H45" s="252"/>
      <c r="I45" s="253"/>
      <c r="J45" s="121">
        <v>29862.799999999999</v>
      </c>
      <c r="K45" s="122"/>
      <c r="L45" s="122"/>
      <c r="M45" s="121">
        <v>30391.22</v>
      </c>
      <c r="N45" s="123"/>
      <c r="O45" s="123"/>
    </row>
    <row r="46" spans="2:15" ht="21" customHeight="1" x14ac:dyDescent="0.2">
      <c r="B46" s="251"/>
      <c r="C46" s="252"/>
      <c r="D46" s="252"/>
      <c r="E46" s="253"/>
      <c r="F46" s="137" t="s">
        <v>29</v>
      </c>
      <c r="G46" s="251" t="s">
        <v>43</v>
      </c>
      <c r="H46" s="252"/>
      <c r="I46" s="253"/>
      <c r="J46" s="121">
        <v>1250.72</v>
      </c>
      <c r="K46" s="122"/>
      <c r="L46" s="122"/>
      <c r="M46" s="121">
        <v>0</v>
      </c>
      <c r="N46" s="123"/>
      <c r="O46" s="123"/>
    </row>
    <row r="47" spans="2:15" ht="21.6" customHeight="1" x14ac:dyDescent="0.2">
      <c r="B47" s="251"/>
      <c r="C47" s="252"/>
      <c r="D47" s="252"/>
      <c r="E47" s="253"/>
      <c r="F47" s="137" t="s">
        <v>9</v>
      </c>
      <c r="G47" s="251" t="s">
        <v>10</v>
      </c>
      <c r="H47" s="252"/>
      <c r="I47" s="253"/>
      <c r="J47" s="121">
        <v>27737.5</v>
      </c>
      <c r="K47" s="122"/>
      <c r="L47" s="122"/>
      <c r="M47" s="121">
        <v>3437.5</v>
      </c>
      <c r="N47" s="123"/>
      <c r="O47" s="123"/>
    </row>
    <row r="48" spans="2:15" ht="13.15" customHeight="1" x14ac:dyDescent="0.2">
      <c r="B48" s="251"/>
      <c r="C48" s="252"/>
      <c r="D48" s="252"/>
      <c r="E48" s="253"/>
      <c r="F48" s="137" t="s">
        <v>19</v>
      </c>
      <c r="G48" s="251" t="s">
        <v>20</v>
      </c>
      <c r="H48" s="252"/>
      <c r="I48" s="253"/>
      <c r="J48" s="121">
        <v>4635.96</v>
      </c>
      <c r="K48" s="122"/>
      <c r="L48" s="122"/>
      <c r="M48" s="121">
        <v>5814.56</v>
      </c>
      <c r="N48" s="123"/>
      <c r="O48" s="123"/>
    </row>
    <row r="49" spans="2:15" ht="16.149999999999999" customHeight="1" x14ac:dyDescent="0.2">
      <c r="B49" s="251"/>
      <c r="C49" s="252"/>
      <c r="D49" s="252"/>
      <c r="E49" s="253"/>
      <c r="F49" s="137" t="s">
        <v>11</v>
      </c>
      <c r="G49" s="251" t="s">
        <v>12</v>
      </c>
      <c r="H49" s="252"/>
      <c r="I49" s="253"/>
      <c r="J49" s="121">
        <v>6256.25</v>
      </c>
      <c r="K49" s="122"/>
      <c r="L49" s="122"/>
      <c r="M49" s="121">
        <v>3182.99</v>
      </c>
      <c r="N49" s="123"/>
      <c r="O49" s="123"/>
    </row>
    <row r="50" spans="2:15" ht="25.9" customHeight="1" x14ac:dyDescent="0.2">
      <c r="B50" s="133"/>
      <c r="C50" s="285"/>
      <c r="D50" s="285"/>
      <c r="E50" s="286"/>
      <c r="F50" s="131">
        <v>329</v>
      </c>
      <c r="G50" s="248" t="s">
        <v>21</v>
      </c>
      <c r="H50" s="249"/>
      <c r="I50" s="250"/>
      <c r="J50" s="118">
        <v>5831.1</v>
      </c>
      <c r="K50" s="119">
        <v>7500</v>
      </c>
      <c r="L50" s="119">
        <v>7500</v>
      </c>
      <c r="M50" s="118">
        <f>M51</f>
        <v>7500</v>
      </c>
      <c r="N50" s="120">
        <f>M50/L50*100</f>
        <v>100</v>
      </c>
      <c r="O50" s="120">
        <f>M50/J50*100</f>
        <v>128.62067191439007</v>
      </c>
    </row>
    <row r="51" spans="2:15" ht="25.9" customHeight="1" x14ac:dyDescent="0.2">
      <c r="B51" s="251"/>
      <c r="C51" s="252"/>
      <c r="D51" s="252"/>
      <c r="E51" s="253"/>
      <c r="F51" s="137" t="s">
        <v>8</v>
      </c>
      <c r="G51" s="251" t="s">
        <v>21</v>
      </c>
      <c r="H51" s="252"/>
      <c r="I51" s="253"/>
      <c r="J51" s="121">
        <v>5831.1</v>
      </c>
      <c r="K51" s="122"/>
      <c r="L51" s="122"/>
      <c r="M51" s="121">
        <v>7500</v>
      </c>
      <c r="N51" s="123"/>
      <c r="O51" s="123"/>
    </row>
    <row r="52" spans="2:15" ht="22.9" customHeight="1" x14ac:dyDescent="0.2">
      <c r="B52" s="251"/>
      <c r="C52" s="252"/>
      <c r="D52" s="252"/>
      <c r="E52" s="253"/>
      <c r="F52" s="131">
        <v>343</v>
      </c>
      <c r="G52" s="248" t="s">
        <v>22</v>
      </c>
      <c r="H52" s="249"/>
      <c r="I52" s="250"/>
      <c r="J52" s="118">
        <v>5176.07</v>
      </c>
      <c r="K52" s="119">
        <v>5800</v>
      </c>
      <c r="L52" s="119">
        <v>5800</v>
      </c>
      <c r="M52" s="118">
        <f>M53</f>
        <v>5800</v>
      </c>
      <c r="N52" s="120">
        <f>M52/L52*100</f>
        <v>100</v>
      </c>
      <c r="O52" s="120">
        <f>M52/J52*100</f>
        <v>112.05412600679668</v>
      </c>
    </row>
    <row r="53" spans="2:15" ht="31.9" customHeight="1" x14ac:dyDescent="0.2">
      <c r="B53" s="251"/>
      <c r="C53" s="252"/>
      <c r="D53" s="252"/>
      <c r="E53" s="253"/>
      <c r="F53" s="137" t="s">
        <v>23</v>
      </c>
      <c r="G53" s="251" t="s">
        <v>24</v>
      </c>
      <c r="H53" s="252"/>
      <c r="I53" s="253"/>
      <c r="J53" s="121">
        <v>5176.07</v>
      </c>
      <c r="K53" s="122"/>
      <c r="L53" s="122"/>
      <c r="M53" s="121">
        <v>5800</v>
      </c>
      <c r="N53" s="123"/>
      <c r="O53" s="123"/>
    </row>
    <row r="54" spans="2:15" ht="13.15" customHeight="1" x14ac:dyDescent="0.2">
      <c r="B54" s="254" t="s">
        <v>213</v>
      </c>
      <c r="C54" s="255"/>
      <c r="D54" s="255"/>
      <c r="E54" s="255"/>
      <c r="F54" s="255"/>
      <c r="G54" s="255"/>
      <c r="H54" s="255"/>
      <c r="I54" s="256"/>
      <c r="J54" s="118">
        <f>+J34+J37+J42+J50+J52</f>
        <v>167154.6</v>
      </c>
      <c r="K54" s="136">
        <f>+K34+K37+K42+K50+K52</f>
        <v>144592.56</v>
      </c>
      <c r="L54" s="136">
        <f>+L34+L37+L42+L50+L52</f>
        <v>144592.56</v>
      </c>
      <c r="M54" s="118">
        <f>+M34+M37+M42+M50+M52</f>
        <v>144592.56</v>
      </c>
      <c r="N54" s="120">
        <f>M54/L54*100</f>
        <v>100</v>
      </c>
      <c r="O54" s="120">
        <f>M54/J54*100</f>
        <v>86.502291890262057</v>
      </c>
    </row>
    <row r="55" spans="2:15" ht="26.45" customHeight="1" x14ac:dyDescent="0.2">
      <c r="B55" s="287"/>
      <c r="C55" s="288"/>
      <c r="D55" s="288"/>
      <c r="E55" s="288"/>
      <c r="F55" s="288"/>
      <c r="G55" s="288"/>
      <c r="H55" s="288"/>
      <c r="I55" s="289"/>
      <c r="J55" s="136"/>
      <c r="K55" s="136"/>
      <c r="L55" s="136"/>
      <c r="M55" s="118"/>
      <c r="N55" s="120"/>
      <c r="O55" s="120"/>
    </row>
    <row r="56" spans="2:15" ht="26.45" customHeight="1" x14ac:dyDescent="0.2">
      <c r="B56" s="245" t="s">
        <v>205</v>
      </c>
      <c r="C56" s="246"/>
      <c r="D56" s="246"/>
      <c r="E56" s="247"/>
      <c r="F56" s="164" t="s">
        <v>221</v>
      </c>
      <c r="G56" s="245" t="s">
        <v>222</v>
      </c>
      <c r="H56" s="246"/>
      <c r="I56" s="247"/>
      <c r="J56" s="165">
        <v>291987.19</v>
      </c>
      <c r="K56" s="165">
        <v>451939.48</v>
      </c>
      <c r="L56" s="165">
        <v>451939.48</v>
      </c>
      <c r="M56" s="165">
        <v>452865.61</v>
      </c>
      <c r="N56" s="165">
        <f>M56/L56*100</f>
        <v>100.2049234556804</v>
      </c>
      <c r="O56" s="165">
        <f>M56/J56*100</f>
        <v>155.09776644653485</v>
      </c>
    </row>
    <row r="57" spans="2:15" ht="26.45" customHeight="1" x14ac:dyDescent="0.2">
      <c r="B57" s="257" t="s">
        <v>190</v>
      </c>
      <c r="C57" s="258"/>
      <c r="D57" s="258"/>
      <c r="E57" s="259"/>
      <c r="F57" s="206" t="s">
        <v>217</v>
      </c>
      <c r="G57" s="257" t="s">
        <v>218</v>
      </c>
      <c r="H57" s="258"/>
      <c r="I57" s="259"/>
      <c r="J57" s="205">
        <v>291987.19</v>
      </c>
      <c r="K57" s="205">
        <v>451939.48</v>
      </c>
      <c r="L57" s="205">
        <v>451939.48</v>
      </c>
      <c r="M57" s="205">
        <v>452865.61</v>
      </c>
      <c r="N57" s="205">
        <f>M57/L57*100</f>
        <v>100.2049234556804</v>
      </c>
      <c r="O57" s="205">
        <f>M57/J57*100</f>
        <v>155.09776644653485</v>
      </c>
    </row>
    <row r="58" spans="2:15" ht="19.899999999999999" customHeight="1" x14ac:dyDescent="0.2">
      <c r="B58" s="248"/>
      <c r="C58" s="249"/>
      <c r="D58" s="249"/>
      <c r="E58" s="250"/>
      <c r="F58" s="131">
        <v>321</v>
      </c>
      <c r="G58" s="248" t="s">
        <v>2</v>
      </c>
      <c r="H58" s="249"/>
      <c r="I58" s="250"/>
      <c r="J58" s="118">
        <v>200783.76</v>
      </c>
      <c r="K58" s="119">
        <v>285407.48</v>
      </c>
      <c r="L58" s="119">
        <v>285407.48</v>
      </c>
      <c r="M58" s="118">
        <v>306011.12</v>
      </c>
      <c r="N58" s="120">
        <f>M58/L58*100</f>
        <v>107.21902593442891</v>
      </c>
      <c r="O58" s="120">
        <f>M58/J58*100</f>
        <v>152.4083023447713</v>
      </c>
    </row>
    <row r="59" spans="2:15" ht="19.899999999999999" customHeight="1" x14ac:dyDescent="0.2">
      <c r="B59" s="251"/>
      <c r="C59" s="252"/>
      <c r="D59" s="252"/>
      <c r="E59" s="253"/>
      <c r="F59" s="132">
        <v>3212</v>
      </c>
      <c r="G59" s="251" t="s">
        <v>223</v>
      </c>
      <c r="H59" s="252"/>
      <c r="I59" s="253"/>
      <c r="J59" s="121">
        <v>200783.76</v>
      </c>
      <c r="K59" s="122"/>
      <c r="L59" s="122"/>
      <c r="M59" s="121">
        <v>306011.12</v>
      </c>
      <c r="N59" s="123"/>
      <c r="O59" s="123"/>
    </row>
    <row r="60" spans="2:15" ht="23.45" customHeight="1" x14ac:dyDescent="0.2">
      <c r="B60" s="251"/>
      <c r="C60" s="252"/>
      <c r="D60" s="252"/>
      <c r="E60" s="253"/>
      <c r="F60" s="131">
        <v>322</v>
      </c>
      <c r="G60" s="248" t="s">
        <v>219</v>
      </c>
      <c r="H60" s="249"/>
      <c r="I60" s="250"/>
      <c r="J60" s="118">
        <v>79361.02</v>
      </c>
      <c r="K60" s="119">
        <v>147000</v>
      </c>
      <c r="L60" s="119">
        <v>147000</v>
      </c>
      <c r="M60" s="118">
        <v>127532.55</v>
      </c>
      <c r="N60" s="120">
        <f>M60/L60*100</f>
        <v>86.756836734693877</v>
      </c>
      <c r="O60" s="120">
        <f>M60/J60*100</f>
        <v>160.69923244434105</v>
      </c>
    </row>
    <row r="61" spans="2:15" ht="15.6" customHeight="1" x14ac:dyDescent="0.2">
      <c r="B61" s="251"/>
      <c r="C61" s="252"/>
      <c r="D61" s="252"/>
      <c r="E61" s="253"/>
      <c r="F61" s="132">
        <v>3223</v>
      </c>
      <c r="G61" s="251" t="s">
        <v>224</v>
      </c>
      <c r="H61" s="252"/>
      <c r="I61" s="253"/>
      <c r="J61" s="121">
        <v>79361.02</v>
      </c>
      <c r="K61" s="122"/>
      <c r="L61" s="122"/>
      <c r="M61" s="121">
        <v>127532.55</v>
      </c>
      <c r="N61" s="123"/>
      <c r="O61" s="123"/>
    </row>
    <row r="62" spans="2:15" ht="18.600000000000001" customHeight="1" x14ac:dyDescent="0.2">
      <c r="B62" s="251"/>
      <c r="C62" s="252"/>
      <c r="D62" s="252"/>
      <c r="E62" s="253"/>
      <c r="F62" s="131">
        <v>323</v>
      </c>
      <c r="G62" s="248" t="s">
        <v>6</v>
      </c>
      <c r="H62" s="249"/>
      <c r="I62" s="250"/>
      <c r="J62" s="118">
        <v>5000</v>
      </c>
      <c r="K62" s="119">
        <v>12000</v>
      </c>
      <c r="L62" s="119">
        <v>12000</v>
      </c>
      <c r="M62" s="118">
        <v>12000</v>
      </c>
      <c r="N62" s="120">
        <f>M62/L62*100</f>
        <v>100</v>
      </c>
      <c r="O62" s="120">
        <f>M62/J62*100</f>
        <v>240</v>
      </c>
    </row>
    <row r="63" spans="2:15" ht="23.45" customHeight="1" x14ac:dyDescent="0.2">
      <c r="B63" s="251"/>
      <c r="C63" s="252"/>
      <c r="D63" s="252"/>
      <c r="E63" s="253"/>
      <c r="F63" s="132">
        <v>3236</v>
      </c>
      <c r="G63" s="251" t="s">
        <v>225</v>
      </c>
      <c r="H63" s="252"/>
      <c r="I63" s="253"/>
      <c r="J63" s="121">
        <v>5000</v>
      </c>
      <c r="K63" s="122"/>
      <c r="L63" s="122"/>
      <c r="M63" s="121">
        <v>12000</v>
      </c>
      <c r="N63" s="123"/>
      <c r="O63" s="123"/>
    </row>
    <row r="64" spans="2:15" ht="24" customHeight="1" x14ac:dyDescent="0.2">
      <c r="B64" s="251"/>
      <c r="C64" s="252"/>
      <c r="D64" s="252"/>
      <c r="E64" s="253"/>
      <c r="F64" s="131">
        <v>329</v>
      </c>
      <c r="G64" s="248" t="s">
        <v>226</v>
      </c>
      <c r="H64" s="249"/>
      <c r="I64" s="250"/>
      <c r="J64" s="118">
        <v>6842.41</v>
      </c>
      <c r="K64" s="119">
        <v>7532</v>
      </c>
      <c r="L64" s="119">
        <v>7532</v>
      </c>
      <c r="M64" s="118">
        <v>7321.94</v>
      </c>
      <c r="N64" s="120">
        <f>M64/L64*100</f>
        <v>97.211099309612308</v>
      </c>
      <c r="O64" s="120">
        <f>M64/J64*100</f>
        <v>107.00820325002447</v>
      </c>
    </row>
    <row r="65" spans="2:15" ht="13.15" customHeight="1" x14ac:dyDescent="0.2">
      <c r="B65" s="251"/>
      <c r="C65" s="252"/>
      <c r="D65" s="252"/>
      <c r="E65" s="253"/>
      <c r="F65" s="132">
        <v>3292</v>
      </c>
      <c r="G65" s="251" t="s">
        <v>227</v>
      </c>
      <c r="H65" s="252"/>
      <c r="I65" s="253"/>
      <c r="J65" s="121">
        <v>6842.41</v>
      </c>
      <c r="K65" s="122"/>
      <c r="L65" s="122"/>
      <c r="M65" s="121">
        <v>7321.94</v>
      </c>
      <c r="N65" s="123"/>
      <c r="O65" s="123"/>
    </row>
    <row r="66" spans="2:15" ht="13.15" customHeight="1" x14ac:dyDescent="0.2">
      <c r="B66" s="254" t="s">
        <v>213</v>
      </c>
      <c r="C66" s="255"/>
      <c r="D66" s="255"/>
      <c r="E66" s="255"/>
      <c r="F66" s="255"/>
      <c r="G66" s="255"/>
      <c r="H66" s="255"/>
      <c r="I66" s="256"/>
      <c r="J66" s="118">
        <f>+J58+J60+J62+J64</f>
        <v>291987.19</v>
      </c>
      <c r="K66" s="136">
        <f>+K58+K60+K62+K64</f>
        <v>451939.48</v>
      </c>
      <c r="L66" s="136">
        <f>+L58+L60+L62+L64</f>
        <v>451939.48</v>
      </c>
      <c r="M66" s="118">
        <f>+M58+M60+M62+M64</f>
        <v>452865.61</v>
      </c>
      <c r="N66" s="120">
        <f>M66/L66*100</f>
        <v>100.2049234556804</v>
      </c>
      <c r="O66" s="120">
        <f>M66/J66*100</f>
        <v>155.09776644653485</v>
      </c>
    </row>
    <row r="67" spans="2:15" ht="21.6" customHeight="1" x14ac:dyDescent="0.2">
      <c r="B67" s="287"/>
      <c r="C67" s="288"/>
      <c r="D67" s="288"/>
      <c r="E67" s="288"/>
      <c r="F67" s="288"/>
      <c r="G67" s="288"/>
      <c r="H67" s="288"/>
      <c r="I67" s="289"/>
      <c r="J67" s="138"/>
      <c r="K67" s="138"/>
      <c r="L67" s="138"/>
      <c r="M67" s="139"/>
      <c r="N67" s="140"/>
      <c r="O67" s="140"/>
    </row>
    <row r="68" spans="2:15" ht="21" customHeight="1" x14ac:dyDescent="0.2">
      <c r="B68" s="277" t="s">
        <v>204</v>
      </c>
      <c r="C68" s="278"/>
      <c r="D68" s="278"/>
      <c r="E68" s="279"/>
      <c r="F68" s="130">
        <v>2301</v>
      </c>
      <c r="G68" s="277" t="s">
        <v>275</v>
      </c>
      <c r="H68" s="278"/>
      <c r="I68" s="279"/>
      <c r="J68" s="280"/>
      <c r="K68" s="281"/>
      <c r="L68" s="281"/>
      <c r="M68" s="281"/>
      <c r="N68" s="281"/>
      <c r="O68" s="282"/>
    </row>
    <row r="69" spans="2:15" ht="13.15" customHeight="1" x14ac:dyDescent="0.2">
      <c r="B69" s="245" t="s">
        <v>205</v>
      </c>
      <c r="C69" s="246"/>
      <c r="D69" s="246"/>
      <c r="E69" s="247"/>
      <c r="F69" s="164" t="s">
        <v>323</v>
      </c>
      <c r="G69" s="245" t="s">
        <v>324</v>
      </c>
      <c r="H69" s="246"/>
      <c r="I69" s="247"/>
      <c r="J69" s="165">
        <v>0</v>
      </c>
      <c r="K69" s="165">
        <v>14592.52</v>
      </c>
      <c r="L69" s="165">
        <v>14592.52</v>
      </c>
      <c r="M69" s="165">
        <v>0</v>
      </c>
      <c r="N69" s="165">
        <f>M69/L69*100</f>
        <v>0</v>
      </c>
      <c r="O69" s="207" t="s">
        <v>202</v>
      </c>
    </row>
    <row r="70" spans="2:15" ht="21.6" customHeight="1" x14ac:dyDescent="0.2">
      <c r="B70" s="257" t="s">
        <v>190</v>
      </c>
      <c r="C70" s="258"/>
      <c r="D70" s="258"/>
      <c r="E70" s="259"/>
      <c r="F70" s="204">
        <v>48011</v>
      </c>
      <c r="G70" s="257" t="s">
        <v>325</v>
      </c>
      <c r="H70" s="258"/>
      <c r="I70" s="259"/>
      <c r="J70" s="205">
        <v>0</v>
      </c>
      <c r="K70" s="205">
        <v>14592.52</v>
      </c>
      <c r="L70" s="205">
        <v>14592.52</v>
      </c>
      <c r="M70" s="205">
        <v>0</v>
      </c>
      <c r="N70" s="205">
        <f>M70/L70*100</f>
        <v>0</v>
      </c>
      <c r="O70" s="208" t="s">
        <v>202</v>
      </c>
    </row>
    <row r="71" spans="2:15" ht="13.15" customHeight="1" x14ac:dyDescent="0.2">
      <c r="B71" s="214"/>
      <c r="C71" s="215"/>
      <c r="D71" s="215"/>
      <c r="E71" s="216"/>
      <c r="F71" s="184">
        <v>321</v>
      </c>
      <c r="G71" s="248" t="s">
        <v>326</v>
      </c>
      <c r="H71" s="290"/>
      <c r="I71" s="291"/>
      <c r="J71" s="120">
        <v>0</v>
      </c>
      <c r="K71" s="120">
        <v>14592.52</v>
      </c>
      <c r="L71" s="120">
        <v>14592.52</v>
      </c>
      <c r="M71" s="120">
        <v>0</v>
      </c>
      <c r="N71" s="143" t="s">
        <v>202</v>
      </c>
      <c r="O71" s="143" t="s">
        <v>202</v>
      </c>
    </row>
    <row r="72" spans="2:15" ht="22.15" customHeight="1" x14ac:dyDescent="0.2">
      <c r="B72" s="211"/>
      <c r="C72" s="212"/>
      <c r="D72" s="212"/>
      <c r="E72" s="213"/>
      <c r="F72" s="142">
        <v>3212</v>
      </c>
      <c r="G72" s="251" t="s">
        <v>223</v>
      </c>
      <c r="H72" s="252"/>
      <c r="I72" s="253"/>
      <c r="J72" s="123">
        <v>0</v>
      </c>
      <c r="K72" s="123"/>
      <c r="L72" s="123"/>
      <c r="M72" s="123">
        <v>0</v>
      </c>
      <c r="N72" s="123"/>
      <c r="O72" s="123"/>
    </row>
    <row r="73" spans="2:15" ht="13.15" customHeight="1" x14ac:dyDescent="0.2">
      <c r="B73" s="245" t="s">
        <v>205</v>
      </c>
      <c r="C73" s="246"/>
      <c r="D73" s="246"/>
      <c r="E73" s="247"/>
      <c r="F73" s="164" t="s">
        <v>228</v>
      </c>
      <c r="G73" s="245" t="s">
        <v>229</v>
      </c>
      <c r="H73" s="246"/>
      <c r="I73" s="247"/>
      <c r="J73" s="165">
        <v>86.4</v>
      </c>
      <c r="K73" s="165">
        <v>7753.4</v>
      </c>
      <c r="L73" s="165">
        <v>7753.4</v>
      </c>
      <c r="M73" s="165">
        <v>7753.4</v>
      </c>
      <c r="N73" s="165">
        <f>M73/L73*100</f>
        <v>100</v>
      </c>
      <c r="O73" s="165">
        <f>M73/J73*100</f>
        <v>8973.8425925925912</v>
      </c>
    </row>
    <row r="74" spans="2:15" ht="25.9" customHeight="1" x14ac:dyDescent="0.2">
      <c r="B74" s="257" t="s">
        <v>190</v>
      </c>
      <c r="C74" s="258"/>
      <c r="D74" s="258"/>
      <c r="E74" s="259"/>
      <c r="F74" s="206" t="s">
        <v>0</v>
      </c>
      <c r="G74" s="257" t="s">
        <v>230</v>
      </c>
      <c r="H74" s="258"/>
      <c r="I74" s="259"/>
      <c r="J74" s="205">
        <v>86.4</v>
      </c>
      <c r="K74" s="205">
        <v>3753.4</v>
      </c>
      <c r="L74" s="205">
        <v>3753.4</v>
      </c>
      <c r="M74" s="205">
        <v>3753.4</v>
      </c>
      <c r="N74" s="205">
        <f>M74/L74*100</f>
        <v>100</v>
      </c>
      <c r="O74" s="205">
        <f>M74/J74*100</f>
        <v>4344.2129629629626</v>
      </c>
    </row>
    <row r="75" spans="2:15" ht="25.9" customHeight="1" x14ac:dyDescent="0.2">
      <c r="B75" s="211"/>
      <c r="C75" s="215"/>
      <c r="D75" s="215"/>
      <c r="E75" s="216"/>
      <c r="F75" s="184">
        <v>312</v>
      </c>
      <c r="G75" s="248" t="s">
        <v>209</v>
      </c>
      <c r="H75" s="290"/>
      <c r="I75" s="291"/>
      <c r="J75" s="120">
        <v>0</v>
      </c>
      <c r="K75" s="120">
        <v>1000</v>
      </c>
      <c r="L75" s="120">
        <v>1000</v>
      </c>
      <c r="M75" s="120">
        <v>1000</v>
      </c>
      <c r="N75" s="120">
        <f>M75/L75*100</f>
        <v>100</v>
      </c>
      <c r="O75" s="143" t="s">
        <v>202</v>
      </c>
    </row>
    <row r="76" spans="2:15" ht="25.9" customHeight="1" x14ac:dyDescent="0.2">
      <c r="B76" s="211"/>
      <c r="C76" s="212"/>
      <c r="D76" s="212"/>
      <c r="E76" s="213"/>
      <c r="F76" s="142">
        <v>3121</v>
      </c>
      <c r="G76" s="251" t="s">
        <v>209</v>
      </c>
      <c r="H76" s="292"/>
      <c r="I76" s="293"/>
      <c r="J76" s="123">
        <v>0</v>
      </c>
      <c r="K76" s="123"/>
      <c r="L76" s="123"/>
      <c r="M76" s="123">
        <v>1000</v>
      </c>
      <c r="N76" s="123"/>
      <c r="O76" s="123"/>
    </row>
    <row r="77" spans="2:15" ht="18.600000000000001" customHeight="1" x14ac:dyDescent="0.2">
      <c r="B77" s="188"/>
      <c r="C77" s="189"/>
      <c r="D77" s="189"/>
      <c r="E77" s="190"/>
      <c r="F77" s="184">
        <v>321</v>
      </c>
      <c r="G77" s="248" t="s">
        <v>5</v>
      </c>
      <c r="H77" s="290"/>
      <c r="I77" s="291"/>
      <c r="J77" s="120">
        <v>86.4</v>
      </c>
      <c r="K77" s="120">
        <v>128.4</v>
      </c>
      <c r="L77" s="120">
        <v>128.4</v>
      </c>
      <c r="M77" s="120">
        <v>128.4</v>
      </c>
      <c r="N77" s="120">
        <f>M77/L77*100</f>
        <v>100</v>
      </c>
      <c r="O77" s="120">
        <f>M77/J77*100</f>
        <v>148.61111111111111</v>
      </c>
    </row>
    <row r="78" spans="2:15" ht="19.899999999999999" customHeight="1" x14ac:dyDescent="0.2">
      <c r="B78" s="185"/>
      <c r="C78" s="186"/>
      <c r="D78" s="186"/>
      <c r="E78" s="187"/>
      <c r="F78" s="142">
        <v>3211</v>
      </c>
      <c r="G78" s="251" t="s">
        <v>5</v>
      </c>
      <c r="H78" s="292"/>
      <c r="I78" s="293"/>
      <c r="J78" s="123">
        <v>86.4</v>
      </c>
      <c r="K78" s="123"/>
      <c r="L78" s="123"/>
      <c r="M78" s="123">
        <v>128.4</v>
      </c>
      <c r="N78" s="123"/>
      <c r="O78" s="123"/>
    </row>
    <row r="79" spans="2:15" ht="21" customHeight="1" x14ac:dyDescent="0.2">
      <c r="B79" s="251"/>
      <c r="C79" s="252"/>
      <c r="D79" s="252"/>
      <c r="E79" s="253"/>
      <c r="F79" s="184">
        <v>323</v>
      </c>
      <c r="G79" s="248" t="s">
        <v>6</v>
      </c>
      <c r="H79" s="290"/>
      <c r="I79" s="291"/>
      <c r="J79" s="120">
        <v>0</v>
      </c>
      <c r="K79" s="120">
        <v>200</v>
      </c>
      <c r="L79" s="120">
        <v>200</v>
      </c>
      <c r="M79" s="120">
        <v>200</v>
      </c>
      <c r="N79" s="120">
        <f>M79/L79*100</f>
        <v>100</v>
      </c>
      <c r="O79" s="143" t="s">
        <v>202</v>
      </c>
    </row>
    <row r="80" spans="2:15" ht="22.9" customHeight="1" x14ac:dyDescent="0.2">
      <c r="B80" s="211"/>
      <c r="C80" s="212"/>
      <c r="D80" s="212"/>
      <c r="E80" s="212"/>
      <c r="F80" s="141">
        <v>3237</v>
      </c>
      <c r="G80" s="310" t="s">
        <v>211</v>
      </c>
      <c r="H80" s="252"/>
      <c r="I80" s="253"/>
      <c r="J80" s="121">
        <v>0</v>
      </c>
      <c r="K80" s="122"/>
      <c r="L80" s="122"/>
      <c r="M80" s="121">
        <v>200</v>
      </c>
      <c r="N80" s="123"/>
      <c r="O80" s="123"/>
    </row>
    <row r="81" spans="2:19" ht="22.9" customHeight="1" x14ac:dyDescent="0.2">
      <c r="B81" s="211"/>
      <c r="C81" s="217"/>
      <c r="D81" s="212"/>
      <c r="E81" s="217"/>
      <c r="F81" s="221">
        <v>329</v>
      </c>
      <c r="G81" s="248" t="s">
        <v>212</v>
      </c>
      <c r="H81" s="290"/>
      <c r="I81" s="291"/>
      <c r="J81" s="120">
        <v>0</v>
      </c>
      <c r="K81" s="120">
        <v>2025</v>
      </c>
      <c r="L81" s="120">
        <v>2025</v>
      </c>
      <c r="M81" s="120">
        <v>2025</v>
      </c>
      <c r="N81" s="120">
        <f>M81/L81*100</f>
        <v>100</v>
      </c>
      <c r="O81" s="143" t="s">
        <v>202</v>
      </c>
    </row>
    <row r="82" spans="2:19" ht="22.9" customHeight="1" x14ac:dyDescent="0.2">
      <c r="B82" s="211"/>
      <c r="C82" s="217"/>
      <c r="D82" s="212"/>
      <c r="E82" s="217"/>
      <c r="F82" s="141">
        <v>3299</v>
      </c>
      <c r="G82" s="310" t="s">
        <v>211</v>
      </c>
      <c r="H82" s="252"/>
      <c r="I82" s="253"/>
      <c r="J82" s="121">
        <v>0</v>
      </c>
      <c r="K82" s="122"/>
      <c r="L82" s="122"/>
      <c r="M82" s="121">
        <v>2025</v>
      </c>
      <c r="N82" s="123"/>
      <c r="O82" s="123"/>
    </row>
    <row r="83" spans="2:19" ht="22.9" customHeight="1" x14ac:dyDescent="0.2">
      <c r="B83" s="211"/>
      <c r="C83" s="217"/>
      <c r="D83" s="212"/>
      <c r="E83" s="217"/>
      <c r="F83" s="221">
        <v>369</v>
      </c>
      <c r="G83" s="248" t="s">
        <v>327</v>
      </c>
      <c r="H83" s="290"/>
      <c r="I83" s="291"/>
      <c r="J83" s="120">
        <v>0</v>
      </c>
      <c r="K83" s="120">
        <v>400</v>
      </c>
      <c r="L83" s="120">
        <v>400</v>
      </c>
      <c r="M83" s="120">
        <v>400</v>
      </c>
      <c r="N83" s="120">
        <f>M83/L83*100</f>
        <v>100</v>
      </c>
      <c r="O83" s="143" t="s">
        <v>202</v>
      </c>
    </row>
    <row r="84" spans="2:19" ht="22.9" customHeight="1" x14ac:dyDescent="0.2">
      <c r="B84" s="211"/>
      <c r="C84" s="212"/>
      <c r="D84" s="212"/>
      <c r="E84" s="212"/>
      <c r="F84" s="141">
        <v>3299</v>
      </c>
      <c r="G84" s="310" t="s">
        <v>211</v>
      </c>
      <c r="H84" s="252"/>
      <c r="I84" s="253"/>
      <c r="J84" s="121">
        <v>0</v>
      </c>
      <c r="K84" s="122"/>
      <c r="L84" s="122"/>
      <c r="M84" s="121">
        <v>400</v>
      </c>
      <c r="N84" s="123"/>
      <c r="O84" s="123"/>
    </row>
    <row r="85" spans="2:19" ht="26.45" customHeight="1" x14ac:dyDescent="0.2">
      <c r="B85" s="257" t="s">
        <v>190</v>
      </c>
      <c r="C85" s="258"/>
      <c r="D85" s="258"/>
      <c r="E85" s="259"/>
      <c r="F85" s="206">
        <v>62400</v>
      </c>
      <c r="G85" s="257" t="s">
        <v>270</v>
      </c>
      <c r="H85" s="258"/>
      <c r="I85" s="259"/>
      <c r="J85" s="205">
        <v>0</v>
      </c>
      <c r="K85" s="205">
        <v>4000</v>
      </c>
      <c r="L85" s="205">
        <v>4000</v>
      </c>
      <c r="M85" s="205">
        <v>4000</v>
      </c>
      <c r="N85" s="205">
        <f>M85/L85*100</f>
        <v>100</v>
      </c>
      <c r="O85" s="208" t="s">
        <v>202</v>
      </c>
    </row>
    <row r="86" spans="2:19" ht="22.9" customHeight="1" x14ac:dyDescent="0.2">
      <c r="B86" s="211"/>
      <c r="C86" s="217"/>
      <c r="D86" s="212"/>
      <c r="E86" s="217"/>
      <c r="F86" s="221">
        <v>329</v>
      </c>
      <c r="G86" s="248" t="s">
        <v>212</v>
      </c>
      <c r="H86" s="290"/>
      <c r="I86" s="291"/>
      <c r="J86" s="120">
        <v>0</v>
      </c>
      <c r="K86" s="120">
        <v>4000</v>
      </c>
      <c r="L86" s="120">
        <v>4000</v>
      </c>
      <c r="M86" s="120">
        <v>4000</v>
      </c>
      <c r="N86" s="120">
        <f>M86/L86*100</f>
        <v>100</v>
      </c>
      <c r="O86" s="143" t="s">
        <v>202</v>
      </c>
    </row>
    <row r="87" spans="2:19" ht="22.9" customHeight="1" x14ac:dyDescent="0.2">
      <c r="B87" s="211"/>
      <c r="C87" s="212"/>
      <c r="D87" s="212"/>
      <c r="E87" s="212"/>
      <c r="F87" s="141">
        <v>3299</v>
      </c>
      <c r="G87" s="310" t="s">
        <v>211</v>
      </c>
      <c r="H87" s="252"/>
      <c r="I87" s="253"/>
      <c r="J87" s="121">
        <v>0</v>
      </c>
      <c r="K87" s="122"/>
      <c r="L87" s="122"/>
      <c r="M87" s="121">
        <v>4000</v>
      </c>
      <c r="N87" s="123"/>
      <c r="O87" s="123"/>
    </row>
    <row r="88" spans="2:19" ht="13.15" customHeight="1" x14ac:dyDescent="0.2">
      <c r="B88" s="264" t="s">
        <v>213</v>
      </c>
      <c r="C88" s="265"/>
      <c r="D88" s="265"/>
      <c r="E88" s="265"/>
      <c r="F88" s="265"/>
      <c r="G88" s="265"/>
      <c r="H88" s="265"/>
      <c r="I88" s="266"/>
      <c r="J88" s="118">
        <f>+J86+J83+J81+J79+J77+J75</f>
        <v>86.4</v>
      </c>
      <c r="K88" s="118">
        <f>+K86+K83+K81+K79+K77+K75</f>
        <v>7753.4</v>
      </c>
      <c r="L88" s="118">
        <f>+L86+L83+L81+L79+L77+L75</f>
        <v>7753.4</v>
      </c>
      <c r="M88" s="118">
        <f>+M86+M83+M81+M79+M77+M75</f>
        <v>7753.4</v>
      </c>
      <c r="N88" s="120">
        <f>M88/L88*100</f>
        <v>100</v>
      </c>
      <c r="O88" s="120">
        <f>M88/J88*100</f>
        <v>8973.8425925925912</v>
      </c>
    </row>
    <row r="89" spans="2:19" x14ac:dyDescent="0.2">
      <c r="B89" s="287"/>
      <c r="C89" s="288"/>
      <c r="D89" s="288"/>
      <c r="E89" s="288"/>
      <c r="F89" s="288"/>
      <c r="G89" s="288"/>
      <c r="H89" s="288"/>
      <c r="I89" s="289"/>
      <c r="J89" s="118"/>
      <c r="K89" s="136"/>
      <c r="L89" s="136"/>
      <c r="M89" s="118"/>
      <c r="N89" s="120"/>
      <c r="O89" s="120"/>
    </row>
    <row r="90" spans="2:19" ht="20.45" customHeight="1" x14ac:dyDescent="0.2">
      <c r="B90" s="245" t="s">
        <v>205</v>
      </c>
      <c r="C90" s="246"/>
      <c r="D90" s="246"/>
      <c r="E90" s="247"/>
      <c r="F90" s="164" t="s">
        <v>296</v>
      </c>
      <c r="G90" s="245" t="s">
        <v>297</v>
      </c>
      <c r="H90" s="246"/>
      <c r="I90" s="247"/>
      <c r="J90" s="165">
        <v>39980</v>
      </c>
      <c r="K90" s="165">
        <v>0</v>
      </c>
      <c r="L90" s="165">
        <v>0</v>
      </c>
      <c r="M90" s="165">
        <v>0</v>
      </c>
      <c r="N90" s="207" t="s">
        <v>202</v>
      </c>
      <c r="O90" s="165">
        <f>M90/J90*100</f>
        <v>0</v>
      </c>
      <c r="Q90" s="191"/>
      <c r="R90" s="146"/>
      <c r="S90" s="146"/>
    </row>
    <row r="91" spans="2:19" ht="13.15" customHeight="1" x14ac:dyDescent="0.2">
      <c r="B91" s="257" t="s">
        <v>190</v>
      </c>
      <c r="C91" s="258"/>
      <c r="D91" s="258"/>
      <c r="E91" s="259"/>
      <c r="F91" s="206">
        <v>11001</v>
      </c>
      <c r="G91" s="257" t="s">
        <v>230</v>
      </c>
      <c r="H91" s="258"/>
      <c r="I91" s="259"/>
      <c r="J91" s="205">
        <v>98980</v>
      </c>
      <c r="K91" s="205">
        <v>0</v>
      </c>
      <c r="L91" s="205">
        <v>0</v>
      </c>
      <c r="M91" s="205">
        <v>0</v>
      </c>
      <c r="N91" s="208" t="s">
        <v>202</v>
      </c>
      <c r="O91" s="205">
        <f>M91/J91*100</f>
        <v>0</v>
      </c>
      <c r="Q91" s="191"/>
      <c r="R91" s="146"/>
      <c r="S91" s="146"/>
    </row>
    <row r="92" spans="2:19" ht="19.149999999999999" customHeight="1" x14ac:dyDescent="0.2">
      <c r="B92" s="176"/>
      <c r="C92" s="285"/>
      <c r="D92" s="285"/>
      <c r="E92" s="286"/>
      <c r="F92" s="131">
        <v>372</v>
      </c>
      <c r="G92" s="248" t="s">
        <v>298</v>
      </c>
      <c r="H92" s="249"/>
      <c r="I92" s="250"/>
      <c r="J92" s="120">
        <v>39980</v>
      </c>
      <c r="K92" s="120">
        <v>0</v>
      </c>
      <c r="L92" s="120">
        <v>0</v>
      </c>
      <c r="M92" s="120">
        <v>0</v>
      </c>
      <c r="N92" s="143" t="s">
        <v>202</v>
      </c>
      <c r="O92" s="120">
        <f>M92/J92*100</f>
        <v>0</v>
      </c>
      <c r="Q92" s="191"/>
      <c r="R92" s="146"/>
      <c r="S92" s="146"/>
    </row>
    <row r="93" spans="2:19" ht="24" customHeight="1" x14ac:dyDescent="0.2">
      <c r="B93" s="176"/>
      <c r="C93" s="179"/>
      <c r="D93" s="179"/>
      <c r="E93" s="180"/>
      <c r="F93" s="132">
        <v>3722</v>
      </c>
      <c r="G93" s="251" t="s">
        <v>299</v>
      </c>
      <c r="H93" s="252"/>
      <c r="I93" s="253"/>
      <c r="J93" s="121">
        <v>39980</v>
      </c>
      <c r="K93" s="122"/>
      <c r="L93" s="122"/>
      <c r="M93" s="121">
        <v>0</v>
      </c>
      <c r="N93" s="123"/>
      <c r="O93" s="120"/>
      <c r="Q93" s="191"/>
      <c r="R93" s="146"/>
      <c r="S93" s="146"/>
    </row>
    <row r="94" spans="2:19" ht="24" customHeight="1" x14ac:dyDescent="0.2">
      <c r="B94" s="264" t="s">
        <v>213</v>
      </c>
      <c r="C94" s="265"/>
      <c r="D94" s="265"/>
      <c r="E94" s="265"/>
      <c r="F94" s="265"/>
      <c r="G94" s="265"/>
      <c r="H94" s="265"/>
      <c r="I94" s="266"/>
      <c r="J94" s="118">
        <v>39980</v>
      </c>
      <c r="K94" s="136">
        <v>0</v>
      </c>
      <c r="L94" s="136">
        <v>0</v>
      </c>
      <c r="M94" s="118">
        <v>0</v>
      </c>
      <c r="N94" s="143" t="s">
        <v>202</v>
      </c>
      <c r="O94" s="120">
        <f>M94/J94*100</f>
        <v>0</v>
      </c>
      <c r="Q94" s="191"/>
      <c r="R94" s="146"/>
      <c r="S94" s="146"/>
    </row>
    <row r="95" spans="2:19" x14ac:dyDescent="0.2">
      <c r="B95" s="287"/>
      <c r="C95" s="288"/>
      <c r="D95" s="288"/>
      <c r="E95" s="288"/>
      <c r="F95" s="288"/>
      <c r="G95" s="288"/>
      <c r="H95" s="288"/>
      <c r="I95" s="289"/>
      <c r="J95" s="139"/>
      <c r="K95" s="138"/>
      <c r="L95" s="138"/>
      <c r="M95" s="139"/>
      <c r="N95" s="140"/>
      <c r="O95" s="140"/>
    </row>
    <row r="96" spans="2:19" ht="13.15" customHeight="1" x14ac:dyDescent="0.2">
      <c r="B96" s="245" t="s">
        <v>205</v>
      </c>
      <c r="C96" s="246"/>
      <c r="D96" s="246"/>
      <c r="E96" s="247"/>
      <c r="F96" s="164" t="s">
        <v>231</v>
      </c>
      <c r="G96" s="245" t="s">
        <v>232</v>
      </c>
      <c r="H96" s="246"/>
      <c r="I96" s="247"/>
      <c r="J96" s="165">
        <v>0</v>
      </c>
      <c r="K96" s="165">
        <v>7500</v>
      </c>
      <c r="L96" s="165">
        <v>7500</v>
      </c>
      <c r="M96" s="165">
        <v>5637.24</v>
      </c>
      <c r="N96" s="165">
        <f>M96/L96*100</f>
        <v>75.163200000000003</v>
      </c>
      <c r="O96" s="207" t="s">
        <v>202</v>
      </c>
    </row>
    <row r="97" spans="2:15" ht="13.15" customHeight="1" x14ac:dyDescent="0.2">
      <c r="B97" s="257" t="s">
        <v>190</v>
      </c>
      <c r="C97" s="258"/>
      <c r="D97" s="258"/>
      <c r="E97" s="259"/>
      <c r="F97" s="206" t="s">
        <v>233</v>
      </c>
      <c r="G97" s="257" t="s">
        <v>234</v>
      </c>
      <c r="H97" s="258"/>
      <c r="I97" s="259"/>
      <c r="J97" s="205">
        <v>0</v>
      </c>
      <c r="K97" s="205">
        <v>7500</v>
      </c>
      <c r="L97" s="205">
        <v>7500</v>
      </c>
      <c r="M97" s="205">
        <v>5637.24</v>
      </c>
      <c r="N97" s="205">
        <f>M97/L97*100</f>
        <v>75.163200000000003</v>
      </c>
      <c r="O97" s="208" t="s">
        <v>202</v>
      </c>
    </row>
    <row r="98" spans="2:15" ht="23.45" customHeight="1" x14ac:dyDescent="0.2">
      <c r="B98" s="211"/>
      <c r="C98" s="285"/>
      <c r="D98" s="285"/>
      <c r="E98" s="286"/>
      <c r="F98" s="131">
        <v>321</v>
      </c>
      <c r="G98" s="248" t="s">
        <v>2</v>
      </c>
      <c r="H98" s="249"/>
      <c r="I98" s="250"/>
      <c r="J98" s="120">
        <v>0</v>
      </c>
      <c r="K98" s="120">
        <v>1600</v>
      </c>
      <c r="L98" s="120">
        <v>1600</v>
      </c>
      <c r="M98" s="120">
        <v>1577.04</v>
      </c>
      <c r="N98" s="120">
        <f>M98/L98*100</f>
        <v>98.564999999999998</v>
      </c>
      <c r="O98" s="143" t="s">
        <v>202</v>
      </c>
    </row>
    <row r="99" spans="2:15" ht="13.15" customHeight="1" x14ac:dyDescent="0.2">
      <c r="B99" s="251"/>
      <c r="C99" s="252"/>
      <c r="D99" s="252"/>
      <c r="E99" s="253"/>
      <c r="F99" s="132">
        <v>3211</v>
      </c>
      <c r="G99" s="251" t="s">
        <v>5</v>
      </c>
      <c r="H99" s="252"/>
      <c r="I99" s="253"/>
      <c r="J99" s="121">
        <v>0</v>
      </c>
      <c r="K99" s="122"/>
      <c r="L99" s="122"/>
      <c r="M99" s="121">
        <v>1577.04</v>
      </c>
      <c r="N99" s="123"/>
      <c r="O99" s="123"/>
    </row>
    <row r="100" spans="2:15" ht="27" customHeight="1" x14ac:dyDescent="0.2">
      <c r="B100" s="133"/>
      <c r="C100" s="285"/>
      <c r="D100" s="285"/>
      <c r="E100" s="286"/>
      <c r="F100" s="131">
        <v>322</v>
      </c>
      <c r="G100" s="248" t="s">
        <v>219</v>
      </c>
      <c r="H100" s="249"/>
      <c r="I100" s="250"/>
      <c r="J100" s="120">
        <v>0</v>
      </c>
      <c r="K100" s="120">
        <v>770</v>
      </c>
      <c r="L100" s="120">
        <v>770</v>
      </c>
      <c r="M100" s="120">
        <v>464</v>
      </c>
      <c r="N100" s="120">
        <f>M100/L100*100</f>
        <v>60.259740259740255</v>
      </c>
      <c r="O100" s="143" t="s">
        <v>202</v>
      </c>
    </row>
    <row r="101" spans="2:15" ht="30" customHeight="1" x14ac:dyDescent="0.2">
      <c r="B101" s="251"/>
      <c r="C101" s="252"/>
      <c r="D101" s="252"/>
      <c r="E101" s="253"/>
      <c r="F101" s="137" t="s">
        <v>33</v>
      </c>
      <c r="G101" s="251" t="s">
        <v>34</v>
      </c>
      <c r="H101" s="252"/>
      <c r="I101" s="253"/>
      <c r="J101" s="121">
        <v>0</v>
      </c>
      <c r="K101" s="122"/>
      <c r="L101" s="122"/>
      <c r="M101" s="121">
        <v>194</v>
      </c>
      <c r="N101" s="123"/>
      <c r="O101" s="123"/>
    </row>
    <row r="102" spans="2:15" ht="17.45" customHeight="1" x14ac:dyDescent="0.2">
      <c r="B102" s="211"/>
      <c r="C102" s="212"/>
      <c r="D102" s="212"/>
      <c r="E102" s="213"/>
      <c r="F102" s="132">
        <v>3225</v>
      </c>
      <c r="G102" s="251" t="s">
        <v>328</v>
      </c>
      <c r="H102" s="292"/>
      <c r="I102" s="293"/>
      <c r="J102" s="121"/>
      <c r="K102" s="122"/>
      <c r="L102" s="122"/>
      <c r="M102" s="121">
        <v>270</v>
      </c>
      <c r="N102" s="123"/>
      <c r="O102" s="123"/>
    </row>
    <row r="103" spans="2:15" ht="18.600000000000001" customHeight="1" x14ac:dyDescent="0.2">
      <c r="B103" s="251"/>
      <c r="C103" s="252"/>
      <c r="D103" s="252"/>
      <c r="E103" s="253"/>
      <c r="F103" s="131">
        <v>323</v>
      </c>
      <c r="G103" s="248" t="s">
        <v>6</v>
      </c>
      <c r="H103" s="249"/>
      <c r="I103" s="250"/>
      <c r="J103" s="118">
        <v>0</v>
      </c>
      <c r="K103" s="119">
        <v>1176</v>
      </c>
      <c r="L103" s="119">
        <v>1176</v>
      </c>
      <c r="M103" s="118">
        <v>0</v>
      </c>
      <c r="N103" s="120">
        <f>M103/L103*100</f>
        <v>0</v>
      </c>
      <c r="O103" s="143" t="s">
        <v>202</v>
      </c>
    </row>
    <row r="104" spans="2:15" ht="30" hidden="1" customHeight="1" x14ac:dyDescent="0.2">
      <c r="B104" s="133"/>
      <c r="C104" s="134"/>
      <c r="D104" s="134"/>
      <c r="E104" s="135"/>
      <c r="F104" s="132">
        <v>3237</v>
      </c>
      <c r="G104" s="251" t="s">
        <v>211</v>
      </c>
      <c r="H104" s="252"/>
      <c r="I104" s="253"/>
      <c r="J104" s="121">
        <v>0</v>
      </c>
      <c r="K104" s="119"/>
      <c r="L104" s="119"/>
      <c r="M104" s="121">
        <v>0</v>
      </c>
      <c r="N104" s="120"/>
      <c r="O104" s="120"/>
    </row>
    <row r="105" spans="2:15" ht="18" customHeight="1" x14ac:dyDescent="0.2">
      <c r="B105" s="251"/>
      <c r="C105" s="252"/>
      <c r="D105" s="252"/>
      <c r="E105" s="253"/>
      <c r="F105" s="137" t="s">
        <v>11</v>
      </c>
      <c r="G105" s="251" t="s">
        <v>12</v>
      </c>
      <c r="H105" s="252"/>
      <c r="I105" s="253"/>
      <c r="J105" s="121">
        <v>0</v>
      </c>
      <c r="K105" s="122"/>
      <c r="L105" s="122"/>
      <c r="M105" s="121">
        <v>0</v>
      </c>
      <c r="N105" s="123"/>
      <c r="O105" s="123"/>
    </row>
    <row r="106" spans="2:15" ht="21" customHeight="1" x14ac:dyDescent="0.2">
      <c r="B106" s="251"/>
      <c r="C106" s="252"/>
      <c r="D106" s="252"/>
      <c r="E106" s="253"/>
      <c r="F106" s="131">
        <v>329</v>
      </c>
      <c r="G106" s="248" t="s">
        <v>21</v>
      </c>
      <c r="H106" s="249"/>
      <c r="I106" s="250"/>
      <c r="J106" s="118">
        <v>0</v>
      </c>
      <c r="K106" s="119">
        <v>3954</v>
      </c>
      <c r="L106" s="119">
        <v>3954</v>
      </c>
      <c r="M106" s="118">
        <v>3596.2</v>
      </c>
      <c r="N106" s="120">
        <f>M106/L106*100</f>
        <v>90.950935761254428</v>
      </c>
      <c r="O106" s="143" t="s">
        <v>202</v>
      </c>
    </row>
    <row r="107" spans="2:15" ht="21" customHeight="1" x14ac:dyDescent="0.2">
      <c r="B107" s="251"/>
      <c r="C107" s="252"/>
      <c r="D107" s="252"/>
      <c r="E107" s="253"/>
      <c r="F107" s="137" t="s">
        <v>111</v>
      </c>
      <c r="G107" s="251" t="s">
        <v>235</v>
      </c>
      <c r="H107" s="252"/>
      <c r="I107" s="253"/>
      <c r="J107" s="121">
        <v>0</v>
      </c>
      <c r="K107" s="122"/>
      <c r="L107" s="122"/>
      <c r="M107" s="121">
        <v>3596.2</v>
      </c>
      <c r="N107" s="123"/>
      <c r="O107" s="123"/>
    </row>
    <row r="108" spans="2:15" ht="30" customHeight="1" x14ac:dyDescent="0.2">
      <c r="B108" s="287" t="s">
        <v>213</v>
      </c>
      <c r="C108" s="288"/>
      <c r="D108" s="288"/>
      <c r="E108" s="288"/>
      <c r="F108" s="288"/>
      <c r="G108" s="288"/>
      <c r="H108" s="288"/>
      <c r="I108" s="289"/>
      <c r="J108" s="118">
        <f>+J106+J103++J100+J98</f>
        <v>0</v>
      </c>
      <c r="K108" s="118">
        <f>+K106+K103++K100+K98</f>
        <v>7500</v>
      </c>
      <c r="L108" s="118">
        <f>+L106+L103++L100+L98</f>
        <v>7500</v>
      </c>
      <c r="M108" s="118">
        <f>+M106+M103++M100+M98</f>
        <v>5637.24</v>
      </c>
      <c r="N108" s="120">
        <f>M108/L108*100</f>
        <v>75.163200000000003</v>
      </c>
      <c r="O108" s="143" t="s">
        <v>202</v>
      </c>
    </row>
    <row r="109" spans="2:15" x14ac:dyDescent="0.2">
      <c r="B109" s="287"/>
      <c r="C109" s="288"/>
      <c r="D109" s="288"/>
      <c r="E109" s="288"/>
      <c r="F109" s="288"/>
      <c r="G109" s="288"/>
      <c r="H109" s="288"/>
      <c r="I109" s="289"/>
      <c r="J109" s="139"/>
      <c r="K109" s="138"/>
      <c r="L109" s="138"/>
      <c r="M109" s="139"/>
      <c r="N109" s="140"/>
      <c r="O109" s="140"/>
    </row>
    <row r="110" spans="2:15" ht="19.899999999999999" customHeight="1" x14ac:dyDescent="0.2">
      <c r="B110" s="245" t="s">
        <v>205</v>
      </c>
      <c r="C110" s="246"/>
      <c r="D110" s="246"/>
      <c r="E110" s="247"/>
      <c r="F110" s="164" t="s">
        <v>236</v>
      </c>
      <c r="G110" s="245" t="s">
        <v>237</v>
      </c>
      <c r="H110" s="246"/>
      <c r="I110" s="247"/>
      <c r="J110" s="165">
        <v>726</v>
      </c>
      <c r="K110" s="165">
        <v>2800</v>
      </c>
      <c r="L110" s="165">
        <v>2800</v>
      </c>
      <c r="M110" s="165">
        <v>2762.25</v>
      </c>
      <c r="N110" s="165">
        <f>M110/L110*100</f>
        <v>98.651785714285708</v>
      </c>
      <c r="O110" s="165">
        <f>M110/J110*100</f>
        <v>380.47520661157023</v>
      </c>
    </row>
    <row r="111" spans="2:15" ht="17.45" customHeight="1" x14ac:dyDescent="0.2">
      <c r="B111" s="257" t="s">
        <v>190</v>
      </c>
      <c r="C111" s="258"/>
      <c r="D111" s="258"/>
      <c r="E111" s="259"/>
      <c r="F111" s="206" t="s">
        <v>233</v>
      </c>
      <c r="G111" s="257" t="s">
        <v>234</v>
      </c>
      <c r="H111" s="258"/>
      <c r="I111" s="259"/>
      <c r="J111" s="205">
        <v>726</v>
      </c>
      <c r="K111" s="205">
        <v>2800</v>
      </c>
      <c r="L111" s="205">
        <v>2800</v>
      </c>
      <c r="M111" s="205">
        <v>2762.25</v>
      </c>
      <c r="N111" s="205">
        <f>M111/L111*100</f>
        <v>98.651785714285708</v>
      </c>
      <c r="O111" s="205">
        <f>M111/J111*100</f>
        <v>380.47520661157023</v>
      </c>
    </row>
    <row r="112" spans="2:15" ht="19.899999999999999" customHeight="1" x14ac:dyDescent="0.2">
      <c r="B112" s="251"/>
      <c r="C112" s="252"/>
      <c r="D112" s="252"/>
      <c r="E112" s="253"/>
      <c r="F112" s="137" t="s">
        <v>8</v>
      </c>
      <c r="G112" s="251" t="s">
        <v>21</v>
      </c>
      <c r="H112" s="252"/>
      <c r="I112" s="253"/>
      <c r="J112" s="121">
        <v>726</v>
      </c>
      <c r="K112" s="122"/>
      <c r="L112" s="122"/>
      <c r="M112" s="121">
        <v>2762.25</v>
      </c>
      <c r="N112" s="121"/>
      <c r="O112" s="121"/>
    </row>
    <row r="113" spans="2:15" ht="13.15" customHeight="1" x14ac:dyDescent="0.2">
      <c r="B113" s="254" t="s">
        <v>213</v>
      </c>
      <c r="C113" s="255"/>
      <c r="D113" s="255"/>
      <c r="E113" s="255"/>
      <c r="F113" s="255"/>
      <c r="G113" s="255"/>
      <c r="H113" s="255"/>
      <c r="I113" s="256"/>
      <c r="J113" s="118">
        <f>+J110</f>
        <v>726</v>
      </c>
      <c r="K113" s="136">
        <f>+K110</f>
        <v>2800</v>
      </c>
      <c r="L113" s="136">
        <f>+L110</f>
        <v>2800</v>
      </c>
      <c r="M113" s="118">
        <f>+M110</f>
        <v>2762.25</v>
      </c>
      <c r="N113" s="120">
        <f>M113/L113*100</f>
        <v>98.651785714285708</v>
      </c>
      <c r="O113" s="120">
        <f>M113/J113*100</f>
        <v>380.47520661157023</v>
      </c>
    </row>
    <row r="114" spans="2:15" x14ac:dyDescent="0.2">
      <c r="B114" s="287"/>
      <c r="C114" s="288"/>
      <c r="D114" s="288"/>
      <c r="E114" s="288"/>
      <c r="F114" s="288"/>
      <c r="G114" s="288"/>
      <c r="H114" s="288"/>
      <c r="I114" s="289"/>
      <c r="J114" s="118"/>
      <c r="K114" s="136"/>
      <c r="L114" s="136"/>
      <c r="M114" s="118"/>
      <c r="N114" s="118"/>
      <c r="O114" s="118"/>
    </row>
    <row r="115" spans="2:15" ht="13.15" customHeight="1" x14ac:dyDescent="0.2">
      <c r="B115" s="245" t="s">
        <v>205</v>
      </c>
      <c r="C115" s="246"/>
      <c r="D115" s="246"/>
      <c r="E115" s="247"/>
      <c r="F115" s="164" t="s">
        <v>238</v>
      </c>
      <c r="G115" s="245" t="s">
        <v>239</v>
      </c>
      <c r="H115" s="246"/>
      <c r="I115" s="247"/>
      <c r="J115" s="165">
        <v>0</v>
      </c>
      <c r="K115" s="165">
        <v>2500</v>
      </c>
      <c r="L115" s="165">
        <v>2500</v>
      </c>
      <c r="M115" s="165">
        <v>2250</v>
      </c>
      <c r="N115" s="165">
        <f>M115/L115*100</f>
        <v>90</v>
      </c>
      <c r="O115" s="207" t="s">
        <v>202</v>
      </c>
    </row>
    <row r="116" spans="2:15" ht="13.15" customHeight="1" x14ac:dyDescent="0.2">
      <c r="B116" s="257" t="s">
        <v>190</v>
      </c>
      <c r="C116" s="258"/>
      <c r="D116" s="258"/>
      <c r="E116" s="259"/>
      <c r="F116" s="206" t="s">
        <v>233</v>
      </c>
      <c r="G116" s="257" t="s">
        <v>234</v>
      </c>
      <c r="H116" s="258"/>
      <c r="I116" s="259"/>
      <c r="J116" s="205">
        <v>0</v>
      </c>
      <c r="K116" s="205">
        <v>2500</v>
      </c>
      <c r="L116" s="205">
        <v>2500</v>
      </c>
      <c r="M116" s="205">
        <v>2250</v>
      </c>
      <c r="N116" s="205">
        <f>M116/L116*100</f>
        <v>90</v>
      </c>
      <c r="O116" s="208" t="s">
        <v>202</v>
      </c>
    </row>
    <row r="117" spans="2:15" ht="20.45" customHeight="1" x14ac:dyDescent="0.2">
      <c r="B117" s="251"/>
      <c r="C117" s="252"/>
      <c r="D117" s="252"/>
      <c r="E117" s="253"/>
      <c r="F117" s="137" t="s">
        <v>8</v>
      </c>
      <c r="G117" s="251" t="s">
        <v>21</v>
      </c>
      <c r="H117" s="252"/>
      <c r="I117" s="253"/>
      <c r="J117" s="121">
        <v>0</v>
      </c>
      <c r="K117" s="122"/>
      <c r="L117" s="122"/>
      <c r="M117" s="121">
        <v>2250</v>
      </c>
      <c r="N117" s="143"/>
      <c r="O117" s="120"/>
    </row>
    <row r="118" spans="2:15" ht="13.15" customHeight="1" x14ac:dyDescent="0.2">
      <c r="B118" s="254" t="s">
        <v>213</v>
      </c>
      <c r="C118" s="255"/>
      <c r="D118" s="255"/>
      <c r="E118" s="255"/>
      <c r="F118" s="255"/>
      <c r="G118" s="255"/>
      <c r="H118" s="255"/>
      <c r="I118" s="256"/>
      <c r="J118" s="118">
        <v>0</v>
      </c>
      <c r="K118" s="136">
        <v>2500</v>
      </c>
      <c r="L118" s="136">
        <v>2500</v>
      </c>
      <c r="M118" s="118">
        <v>2250</v>
      </c>
      <c r="N118" s="120">
        <f>M118/L118*100</f>
        <v>90</v>
      </c>
      <c r="O118" s="143" t="s">
        <v>202</v>
      </c>
    </row>
    <row r="119" spans="2:15" ht="21" customHeight="1" x14ac:dyDescent="0.2">
      <c r="B119" s="287"/>
      <c r="C119" s="288"/>
      <c r="D119" s="288"/>
      <c r="E119" s="288"/>
      <c r="F119" s="288"/>
      <c r="G119" s="288"/>
      <c r="H119" s="288"/>
      <c r="I119" s="289"/>
      <c r="J119" s="139"/>
      <c r="K119" s="138"/>
      <c r="L119" s="138"/>
      <c r="M119" s="139"/>
      <c r="N119" s="140"/>
      <c r="O119" s="140"/>
    </row>
    <row r="120" spans="2:15" ht="20.45" customHeight="1" x14ac:dyDescent="0.2">
      <c r="B120" s="245" t="s">
        <v>205</v>
      </c>
      <c r="C120" s="246"/>
      <c r="D120" s="246"/>
      <c r="E120" s="247"/>
      <c r="F120" s="164" t="s">
        <v>240</v>
      </c>
      <c r="G120" s="245" t="s">
        <v>241</v>
      </c>
      <c r="H120" s="246"/>
      <c r="I120" s="247"/>
      <c r="J120" s="165">
        <v>109024.89</v>
      </c>
      <c r="K120" s="165">
        <v>218470</v>
      </c>
      <c r="L120" s="165">
        <v>218470</v>
      </c>
      <c r="M120" s="165">
        <v>209393.47</v>
      </c>
      <c r="N120" s="165">
        <f>M120/L120*100</f>
        <v>95.845411269281826</v>
      </c>
      <c r="O120" s="165">
        <f>M120/J120*100</f>
        <v>192.06024422496552</v>
      </c>
    </row>
    <row r="121" spans="2:15" ht="13.15" customHeight="1" x14ac:dyDescent="0.2">
      <c r="B121" s="257" t="s">
        <v>190</v>
      </c>
      <c r="C121" s="258"/>
      <c r="D121" s="258"/>
      <c r="E121" s="259"/>
      <c r="F121" s="206" t="s">
        <v>233</v>
      </c>
      <c r="G121" s="257" t="s">
        <v>234</v>
      </c>
      <c r="H121" s="258"/>
      <c r="I121" s="259"/>
      <c r="J121" s="205">
        <v>88752.89</v>
      </c>
      <c r="K121" s="205">
        <v>202092</v>
      </c>
      <c r="L121" s="205">
        <v>202092</v>
      </c>
      <c r="M121" s="205">
        <v>195733.31</v>
      </c>
      <c r="N121" s="205">
        <f>M121/L121*100</f>
        <v>96.853566692397521</v>
      </c>
      <c r="O121" s="205">
        <f>M121/J121*100</f>
        <v>220.53739320488606</v>
      </c>
    </row>
    <row r="122" spans="2:15" ht="13.15" customHeight="1" x14ac:dyDescent="0.2">
      <c r="B122" s="248"/>
      <c r="C122" s="249"/>
      <c r="D122" s="249"/>
      <c r="E122" s="250"/>
      <c r="F122" s="131">
        <v>311</v>
      </c>
      <c r="G122" s="248" t="s">
        <v>207</v>
      </c>
      <c r="H122" s="249"/>
      <c r="I122" s="250"/>
      <c r="J122" s="120">
        <v>0</v>
      </c>
      <c r="K122" s="120">
        <v>250</v>
      </c>
      <c r="L122" s="120">
        <v>250</v>
      </c>
      <c r="M122" s="120">
        <v>250</v>
      </c>
      <c r="N122" s="120">
        <f>M122/L122*100</f>
        <v>100</v>
      </c>
      <c r="O122" s="143" t="s">
        <v>202</v>
      </c>
    </row>
    <row r="123" spans="2:15" ht="13.9" customHeight="1" x14ac:dyDescent="0.2">
      <c r="B123" s="251"/>
      <c r="C123" s="252"/>
      <c r="D123" s="252"/>
      <c r="E123" s="253"/>
      <c r="F123" s="132" t="s">
        <v>242</v>
      </c>
      <c r="G123" s="251" t="s">
        <v>243</v>
      </c>
      <c r="H123" s="252"/>
      <c r="I123" s="253"/>
      <c r="J123" s="121">
        <v>0</v>
      </c>
      <c r="K123" s="122"/>
      <c r="L123" s="122"/>
      <c r="M123" s="121">
        <v>250</v>
      </c>
      <c r="N123" s="123"/>
      <c r="O123" s="123"/>
    </row>
    <row r="124" spans="2:15" ht="25.9" customHeight="1" x14ac:dyDescent="0.2">
      <c r="B124" s="248"/>
      <c r="C124" s="249"/>
      <c r="D124" s="249"/>
      <c r="E124" s="250"/>
      <c r="F124" s="131">
        <v>312</v>
      </c>
      <c r="G124" s="248" t="s">
        <v>209</v>
      </c>
      <c r="H124" s="249"/>
      <c r="I124" s="250"/>
      <c r="J124" s="118">
        <v>22934.1</v>
      </c>
      <c r="K124" s="119">
        <v>18000</v>
      </c>
      <c r="L124" s="119">
        <v>18000</v>
      </c>
      <c r="M124" s="118">
        <v>29400</v>
      </c>
      <c r="N124" s="120">
        <f>M124/L124*100</f>
        <v>163.33333333333334</v>
      </c>
      <c r="O124" s="120">
        <f>M124/J124*100</f>
        <v>128.19338888380184</v>
      </c>
    </row>
    <row r="125" spans="2:15" ht="23.45" customHeight="1" x14ac:dyDescent="0.2">
      <c r="B125" s="248"/>
      <c r="C125" s="249"/>
      <c r="D125" s="249"/>
      <c r="E125" s="250"/>
      <c r="F125" s="132">
        <v>3121</v>
      </c>
      <c r="G125" s="251" t="s">
        <v>209</v>
      </c>
      <c r="H125" s="252"/>
      <c r="I125" s="253"/>
      <c r="J125" s="121">
        <v>22934.1</v>
      </c>
      <c r="K125" s="122"/>
      <c r="L125" s="122"/>
      <c r="M125" s="121">
        <v>29400</v>
      </c>
      <c r="N125" s="123"/>
      <c r="O125" s="129"/>
    </row>
    <row r="126" spans="2:15" ht="18.600000000000001" customHeight="1" x14ac:dyDescent="0.2">
      <c r="B126" s="248"/>
      <c r="C126" s="249"/>
      <c r="D126" s="249"/>
      <c r="E126" s="250"/>
      <c r="F126" s="131">
        <v>313</v>
      </c>
      <c r="G126" s="248" t="s">
        <v>210</v>
      </c>
      <c r="H126" s="249"/>
      <c r="I126" s="250"/>
      <c r="J126" s="118">
        <v>0</v>
      </c>
      <c r="K126" s="119">
        <v>42</v>
      </c>
      <c r="L126" s="119">
        <v>42</v>
      </c>
      <c r="M126" s="118">
        <v>41.25</v>
      </c>
      <c r="N126" s="120">
        <f>M126/L126*100</f>
        <v>98.214285714285708</v>
      </c>
      <c r="O126" s="143" t="s">
        <v>202</v>
      </c>
    </row>
    <row r="127" spans="2:15" ht="19.149999999999999" customHeight="1" x14ac:dyDescent="0.2">
      <c r="B127" s="251"/>
      <c r="C127" s="252"/>
      <c r="D127" s="252"/>
      <c r="E127" s="253"/>
      <c r="F127" s="137" t="s">
        <v>244</v>
      </c>
      <c r="G127" s="251" t="s">
        <v>245</v>
      </c>
      <c r="H127" s="252"/>
      <c r="I127" s="253"/>
      <c r="J127" s="121">
        <v>0</v>
      </c>
      <c r="K127" s="122"/>
      <c r="L127" s="122"/>
      <c r="M127" s="121">
        <v>41.25</v>
      </c>
      <c r="N127" s="123"/>
      <c r="O127" s="123"/>
    </row>
    <row r="128" spans="2:15" ht="25.15" customHeight="1" x14ac:dyDescent="0.2">
      <c r="B128" s="248"/>
      <c r="C128" s="249"/>
      <c r="D128" s="249"/>
      <c r="E128" s="250"/>
      <c r="F128" s="131">
        <v>321</v>
      </c>
      <c r="G128" s="248" t="s">
        <v>2</v>
      </c>
      <c r="H128" s="249"/>
      <c r="I128" s="250"/>
      <c r="J128" s="118">
        <v>2664.6</v>
      </c>
      <c r="K128" s="119">
        <v>33500</v>
      </c>
      <c r="L128" s="119">
        <v>33500</v>
      </c>
      <c r="M128" s="118">
        <v>22146.26</v>
      </c>
      <c r="N128" s="120">
        <f>M128/L128*100</f>
        <v>66.108238805970146</v>
      </c>
      <c r="O128" s="120">
        <f>M128/J128*100</f>
        <v>831.1288748780305</v>
      </c>
    </row>
    <row r="129" spans="2:15" ht="19.149999999999999" customHeight="1" x14ac:dyDescent="0.2">
      <c r="B129" s="251"/>
      <c r="C129" s="252"/>
      <c r="D129" s="252"/>
      <c r="E129" s="253"/>
      <c r="F129" s="137" t="s">
        <v>4</v>
      </c>
      <c r="G129" s="251" t="s">
        <v>5</v>
      </c>
      <c r="H129" s="252"/>
      <c r="I129" s="253"/>
      <c r="J129" s="121">
        <v>2664.6</v>
      </c>
      <c r="K129" s="122"/>
      <c r="L129" s="122"/>
      <c r="M129" s="121">
        <v>20296.259999999998</v>
      </c>
      <c r="N129" s="123"/>
      <c r="O129" s="123"/>
    </row>
    <row r="130" spans="2:15" ht="20.45" customHeight="1" x14ac:dyDescent="0.2">
      <c r="B130" s="251"/>
      <c r="C130" s="252"/>
      <c r="D130" s="252"/>
      <c r="E130" s="253"/>
      <c r="F130" s="137" t="s">
        <v>25</v>
      </c>
      <c r="G130" s="251" t="s">
        <v>26</v>
      </c>
      <c r="H130" s="252"/>
      <c r="I130" s="253"/>
      <c r="J130" s="121">
        <v>0</v>
      </c>
      <c r="K130" s="122"/>
      <c r="L130" s="122"/>
      <c r="M130" s="121">
        <v>1850</v>
      </c>
      <c r="N130" s="123"/>
      <c r="O130" s="123"/>
    </row>
    <row r="131" spans="2:15" ht="21" customHeight="1" x14ac:dyDescent="0.2">
      <c r="B131" s="251"/>
      <c r="C131" s="252"/>
      <c r="D131" s="252"/>
      <c r="E131" s="253"/>
      <c r="F131" s="131">
        <v>322</v>
      </c>
      <c r="G131" s="248" t="s">
        <v>219</v>
      </c>
      <c r="H131" s="249"/>
      <c r="I131" s="250"/>
      <c r="J131" s="118">
        <f>+J132+J133</f>
        <v>18903.91</v>
      </c>
      <c r="K131" s="119">
        <v>46000</v>
      </c>
      <c r="L131" s="119">
        <v>46000</v>
      </c>
      <c r="M131" s="118">
        <v>35574.089999999997</v>
      </c>
      <c r="N131" s="120">
        <f>M131/L131*100</f>
        <v>77.334978260869562</v>
      </c>
      <c r="O131" s="120">
        <f>M131/J131*100</f>
        <v>188.18376727354286</v>
      </c>
    </row>
    <row r="132" spans="2:15" ht="21.6" customHeight="1" x14ac:dyDescent="0.2">
      <c r="B132" s="251"/>
      <c r="C132" s="252"/>
      <c r="D132" s="252"/>
      <c r="E132" s="253"/>
      <c r="F132" s="137" t="s">
        <v>33</v>
      </c>
      <c r="G132" s="251" t="s">
        <v>34</v>
      </c>
      <c r="H132" s="252"/>
      <c r="I132" s="253"/>
      <c r="J132" s="121">
        <v>13425.07</v>
      </c>
      <c r="K132" s="122"/>
      <c r="L132" s="122"/>
      <c r="M132" s="121">
        <v>13346.64</v>
      </c>
      <c r="N132" s="123"/>
      <c r="O132" s="123"/>
    </row>
    <row r="133" spans="2:15" ht="19.899999999999999" customHeight="1" x14ac:dyDescent="0.2">
      <c r="B133" s="251"/>
      <c r="C133" s="252"/>
      <c r="D133" s="252"/>
      <c r="E133" s="253"/>
      <c r="F133" s="137" t="s">
        <v>35</v>
      </c>
      <c r="G133" s="251" t="s">
        <v>36</v>
      </c>
      <c r="H133" s="252"/>
      <c r="I133" s="253"/>
      <c r="J133" s="121">
        <v>5478.84</v>
      </c>
      <c r="K133" s="122"/>
      <c r="L133" s="122"/>
      <c r="M133" s="121">
        <v>10841.07</v>
      </c>
      <c r="N133" s="123"/>
      <c r="O133" s="123"/>
    </row>
    <row r="134" spans="2:15" ht="19.899999999999999" customHeight="1" x14ac:dyDescent="0.2">
      <c r="B134" s="218"/>
      <c r="C134" s="219"/>
      <c r="D134" s="219"/>
      <c r="E134" s="220"/>
      <c r="F134" s="132">
        <v>3225</v>
      </c>
      <c r="G134" s="251" t="s">
        <v>246</v>
      </c>
      <c r="H134" s="252"/>
      <c r="I134" s="253"/>
      <c r="J134" s="121">
        <v>0</v>
      </c>
      <c r="K134" s="122"/>
      <c r="L134" s="122"/>
      <c r="M134" s="121">
        <v>9964</v>
      </c>
      <c r="N134" s="123"/>
      <c r="O134" s="123"/>
    </row>
    <row r="135" spans="2:15" ht="23.45" customHeight="1" x14ac:dyDescent="0.2">
      <c r="B135" s="133"/>
      <c r="C135" s="285"/>
      <c r="D135" s="285"/>
      <c r="E135" s="286"/>
      <c r="F135" s="132">
        <v>3227</v>
      </c>
      <c r="G135" s="251" t="s">
        <v>329</v>
      </c>
      <c r="H135" s="252"/>
      <c r="I135" s="253"/>
      <c r="J135" s="121">
        <v>0</v>
      </c>
      <c r="K135" s="122"/>
      <c r="L135" s="122"/>
      <c r="M135" s="121">
        <v>1422.38</v>
      </c>
      <c r="N135" s="123"/>
      <c r="O135" s="129"/>
    </row>
    <row r="136" spans="2:15" ht="15.6" customHeight="1" x14ac:dyDescent="0.2">
      <c r="B136" s="251"/>
      <c r="C136" s="252"/>
      <c r="D136" s="252"/>
      <c r="E136" s="253"/>
      <c r="F136" s="131">
        <v>323</v>
      </c>
      <c r="G136" s="248" t="s">
        <v>6</v>
      </c>
      <c r="H136" s="249"/>
      <c r="I136" s="250"/>
      <c r="J136" s="118">
        <f>+J137+J138++J139+J140++J141+J142</f>
        <v>16651.48</v>
      </c>
      <c r="K136" s="119">
        <v>33700</v>
      </c>
      <c r="L136" s="119">
        <v>33700</v>
      </c>
      <c r="M136" s="118">
        <v>36130.44</v>
      </c>
      <c r="N136" s="120">
        <f>M136/L136*100</f>
        <v>107.21198813056381</v>
      </c>
      <c r="O136" s="120">
        <f>M136/J136*100</f>
        <v>216.98035249719547</v>
      </c>
    </row>
    <row r="137" spans="2:15" ht="24.6" customHeight="1" x14ac:dyDescent="0.2">
      <c r="B137" s="251"/>
      <c r="C137" s="252"/>
      <c r="D137" s="252"/>
      <c r="E137" s="253"/>
      <c r="F137" s="137" t="s">
        <v>37</v>
      </c>
      <c r="G137" s="251" t="s">
        <v>38</v>
      </c>
      <c r="H137" s="252"/>
      <c r="I137" s="253"/>
      <c r="J137" s="121">
        <v>0</v>
      </c>
      <c r="K137" s="122"/>
      <c r="L137" s="122"/>
      <c r="M137" s="121">
        <v>220.97</v>
      </c>
      <c r="N137" s="123"/>
      <c r="O137" s="123"/>
    </row>
    <row r="138" spans="2:15" ht="20.45" customHeight="1" x14ac:dyDescent="0.2">
      <c r="B138" s="251"/>
      <c r="C138" s="252"/>
      <c r="D138" s="252"/>
      <c r="E138" s="253"/>
      <c r="F138" s="137" t="s">
        <v>13</v>
      </c>
      <c r="G138" s="251" t="s">
        <v>14</v>
      </c>
      <c r="H138" s="252"/>
      <c r="I138" s="253"/>
      <c r="J138" s="121">
        <v>14455.22</v>
      </c>
      <c r="K138" s="122"/>
      <c r="L138" s="122"/>
      <c r="M138" s="121">
        <v>31004.41</v>
      </c>
      <c r="N138" s="123"/>
      <c r="O138" s="123"/>
    </row>
    <row r="139" spans="2:15" ht="13.9" customHeight="1" x14ac:dyDescent="0.2">
      <c r="B139" s="251"/>
      <c r="C139" s="252"/>
      <c r="D139" s="252"/>
      <c r="E139" s="253"/>
      <c r="F139" s="132">
        <v>3434</v>
      </c>
      <c r="G139" s="251" t="s">
        <v>39</v>
      </c>
      <c r="H139" s="252"/>
      <c r="I139" s="253"/>
      <c r="J139" s="121">
        <v>582.36</v>
      </c>
      <c r="K139" s="122"/>
      <c r="L139" s="122"/>
      <c r="M139" s="121">
        <v>3122.9</v>
      </c>
      <c r="N139" s="123"/>
      <c r="O139" s="129"/>
    </row>
    <row r="140" spans="2:15" ht="26.45" customHeight="1" x14ac:dyDescent="0.2">
      <c r="B140" s="251"/>
      <c r="C140" s="252"/>
      <c r="D140" s="252"/>
      <c r="E140" s="253"/>
      <c r="F140" s="137" t="s">
        <v>9</v>
      </c>
      <c r="G140" s="251" t="s">
        <v>10</v>
      </c>
      <c r="H140" s="252"/>
      <c r="I140" s="253"/>
      <c r="J140" s="121">
        <v>621.1</v>
      </c>
      <c r="K140" s="122"/>
      <c r="L140" s="122"/>
      <c r="M140" s="121">
        <v>0</v>
      </c>
      <c r="N140" s="123"/>
      <c r="O140" s="123"/>
    </row>
    <row r="141" spans="2:15" ht="18.600000000000001" customHeight="1" x14ac:dyDescent="0.2">
      <c r="B141" s="218"/>
      <c r="C141" s="219"/>
      <c r="D141" s="219"/>
      <c r="E141" s="220"/>
      <c r="F141" s="132">
        <v>3238</v>
      </c>
      <c r="G141" s="251" t="s">
        <v>20</v>
      </c>
      <c r="H141" s="252"/>
      <c r="I141" s="253"/>
      <c r="J141" s="121">
        <v>992.8</v>
      </c>
      <c r="K141" s="122"/>
      <c r="L141" s="122"/>
      <c r="M141" s="121">
        <v>1116.0899999999999</v>
      </c>
      <c r="N141" s="123"/>
      <c r="O141" s="123"/>
    </row>
    <row r="142" spans="2:15" ht="17.45" customHeight="1" x14ac:dyDescent="0.2">
      <c r="B142" s="251"/>
      <c r="C142" s="252"/>
      <c r="D142" s="252"/>
      <c r="E142" s="253"/>
      <c r="F142" s="132">
        <v>3239</v>
      </c>
      <c r="G142" s="251" t="s">
        <v>12</v>
      </c>
      <c r="H142" s="252"/>
      <c r="I142" s="253"/>
      <c r="J142" s="121">
        <v>0</v>
      </c>
      <c r="K142" s="122"/>
      <c r="L142" s="122"/>
      <c r="M142" s="121">
        <v>666.07</v>
      </c>
      <c r="N142" s="123"/>
      <c r="O142" s="123"/>
    </row>
    <row r="143" spans="2:15" ht="22.9" customHeight="1" x14ac:dyDescent="0.2">
      <c r="B143" s="251"/>
      <c r="C143" s="252"/>
      <c r="D143" s="252"/>
      <c r="E143" s="253"/>
      <c r="F143" s="131">
        <v>329</v>
      </c>
      <c r="G143" s="248" t="s">
        <v>21</v>
      </c>
      <c r="H143" s="249"/>
      <c r="I143" s="250"/>
      <c r="J143" s="118">
        <f>+J144+J145+J148</f>
        <v>17621.75</v>
      </c>
      <c r="K143" s="119">
        <v>69800</v>
      </c>
      <c r="L143" s="119">
        <v>69800</v>
      </c>
      <c r="M143" s="118">
        <v>71530.75</v>
      </c>
      <c r="N143" s="120">
        <f>M143/L143*100</f>
        <v>102.47958452722064</v>
      </c>
      <c r="O143" s="120">
        <f>M143/J143*100</f>
        <v>405.92307801438562</v>
      </c>
    </row>
    <row r="144" spans="2:15" ht="16.899999999999999" customHeight="1" x14ac:dyDescent="0.2">
      <c r="B144" s="251"/>
      <c r="C144" s="252"/>
      <c r="D144" s="252"/>
      <c r="E144" s="253"/>
      <c r="F144" s="132">
        <v>3292</v>
      </c>
      <c r="G144" s="251" t="s">
        <v>227</v>
      </c>
      <c r="H144" s="252"/>
      <c r="I144" s="253"/>
      <c r="J144" s="121">
        <v>2860</v>
      </c>
      <c r="K144" s="122"/>
      <c r="L144" s="122"/>
      <c r="M144" s="121">
        <v>5292.67</v>
      </c>
      <c r="N144" s="123"/>
      <c r="O144" s="129"/>
    </row>
    <row r="145" spans="1:15" ht="17.45" customHeight="1" x14ac:dyDescent="0.2">
      <c r="B145" s="251"/>
      <c r="C145" s="252"/>
      <c r="D145" s="252"/>
      <c r="E145" s="253"/>
      <c r="F145" s="137" t="s">
        <v>111</v>
      </c>
      <c r="G145" s="251" t="s">
        <v>235</v>
      </c>
      <c r="H145" s="252"/>
      <c r="I145" s="253"/>
      <c r="J145" s="121">
        <v>14761.75</v>
      </c>
      <c r="K145" s="122"/>
      <c r="L145" s="122"/>
      <c r="M145" s="121">
        <v>20967</v>
      </c>
      <c r="N145" s="123"/>
      <c r="O145" s="123"/>
    </row>
    <row r="146" spans="1:15" ht="21" customHeight="1" x14ac:dyDescent="0.2">
      <c r="B146" s="218"/>
      <c r="C146" s="219"/>
      <c r="D146" s="219"/>
      <c r="E146" s="220"/>
      <c r="F146" s="137" t="s">
        <v>8</v>
      </c>
      <c r="G146" s="251" t="s">
        <v>21</v>
      </c>
      <c r="H146" s="252"/>
      <c r="I146" s="253"/>
      <c r="J146" s="121">
        <v>9977.0499999999993</v>
      </c>
      <c r="K146" s="122"/>
      <c r="L146" s="122"/>
      <c r="M146" s="121">
        <v>45271.08</v>
      </c>
      <c r="N146" s="123"/>
      <c r="O146" s="123"/>
    </row>
    <row r="147" spans="1:15" ht="16.149999999999999" customHeight="1" x14ac:dyDescent="0.2">
      <c r="B147" s="218"/>
      <c r="C147" s="219"/>
      <c r="D147" s="219"/>
      <c r="E147" s="220"/>
      <c r="F147" s="131">
        <v>343</v>
      </c>
      <c r="G147" s="248" t="s">
        <v>330</v>
      </c>
      <c r="H147" s="249"/>
      <c r="I147" s="250"/>
      <c r="J147" s="118">
        <v>0</v>
      </c>
      <c r="K147" s="119">
        <v>800</v>
      </c>
      <c r="L147" s="119">
        <v>800</v>
      </c>
      <c r="M147" s="118">
        <v>660.52</v>
      </c>
      <c r="N147" s="120">
        <f>M147/L147*100</f>
        <v>82.564999999999998</v>
      </c>
      <c r="O147" s="143" t="s">
        <v>202</v>
      </c>
    </row>
    <row r="148" spans="1:15" ht="23.45" customHeight="1" x14ac:dyDescent="0.2">
      <c r="B148" s="251"/>
      <c r="C148" s="252"/>
      <c r="D148" s="252"/>
      <c r="E148" s="253"/>
      <c r="F148" s="132">
        <v>3431</v>
      </c>
      <c r="G148" s="251" t="s">
        <v>331</v>
      </c>
      <c r="H148" s="252"/>
      <c r="I148" s="253"/>
      <c r="J148" s="121">
        <v>0</v>
      </c>
      <c r="K148" s="122"/>
      <c r="L148" s="122"/>
      <c r="M148" s="121">
        <v>660.52</v>
      </c>
      <c r="N148" s="123"/>
      <c r="O148" s="129"/>
    </row>
    <row r="149" spans="1:15" ht="13.15" customHeight="1" x14ac:dyDescent="0.2">
      <c r="B149" s="254" t="s">
        <v>213</v>
      </c>
      <c r="C149" s="255"/>
      <c r="D149" s="255"/>
      <c r="E149" s="255"/>
      <c r="F149" s="255"/>
      <c r="G149" s="255"/>
      <c r="H149" s="255"/>
      <c r="I149" s="256"/>
      <c r="J149" s="118">
        <f>+J122+J124+J126+J128+J131+J136+J143+J147</f>
        <v>78775.839999999997</v>
      </c>
      <c r="K149" s="118">
        <f>+K122+K124+K126+K128+K131+K136+K143+K147</f>
        <v>202092</v>
      </c>
      <c r="L149" s="118">
        <f>+L122+L124+L126+L128+L131+L136+L143+L147</f>
        <v>202092</v>
      </c>
      <c r="M149" s="118">
        <f>+M122+M124+M126+M128+M131+M136+M143+M147</f>
        <v>195733.30999999997</v>
      </c>
      <c r="N149" s="120">
        <f>M149/L149*100</f>
        <v>96.853566692397507</v>
      </c>
      <c r="O149" s="120">
        <f>M149/J149*100</f>
        <v>248.46870563360542</v>
      </c>
    </row>
    <row r="150" spans="1:15" ht="19.899999999999999" customHeight="1" x14ac:dyDescent="0.2">
      <c r="B150" s="287"/>
      <c r="C150" s="288"/>
      <c r="D150" s="288"/>
      <c r="E150" s="288"/>
      <c r="F150" s="288"/>
      <c r="G150" s="288"/>
      <c r="H150" s="288"/>
      <c r="I150" s="289"/>
      <c r="J150" s="138"/>
      <c r="K150" s="145"/>
      <c r="L150" s="145"/>
      <c r="M150" s="139"/>
      <c r="N150" s="140"/>
      <c r="O150" s="140"/>
    </row>
    <row r="151" spans="1:15" ht="27" customHeight="1" x14ac:dyDescent="0.2">
      <c r="B151" s="257" t="s">
        <v>190</v>
      </c>
      <c r="C151" s="258"/>
      <c r="D151" s="258"/>
      <c r="E151" s="259"/>
      <c r="F151" s="206" t="s">
        <v>249</v>
      </c>
      <c r="G151" s="257" t="s">
        <v>250</v>
      </c>
      <c r="H151" s="258"/>
      <c r="I151" s="259"/>
      <c r="J151" s="205">
        <v>20272</v>
      </c>
      <c r="K151" s="205">
        <v>5128</v>
      </c>
      <c r="L151" s="205">
        <v>5128</v>
      </c>
      <c r="M151" s="205">
        <v>5128</v>
      </c>
      <c r="N151" s="205">
        <f>M151/L151*100</f>
        <v>100</v>
      </c>
      <c r="O151" s="205">
        <f>M151/J151*100</f>
        <v>25.295974743488554</v>
      </c>
    </row>
    <row r="152" spans="1:15" ht="28.15" customHeight="1" x14ac:dyDescent="0.2">
      <c r="B152" s="185"/>
      <c r="C152" s="186"/>
      <c r="D152" s="186"/>
      <c r="E152" s="187"/>
      <c r="F152" s="131">
        <v>322</v>
      </c>
      <c r="G152" s="248" t="s">
        <v>219</v>
      </c>
      <c r="H152" s="249"/>
      <c r="I152" s="250"/>
      <c r="J152" s="118">
        <v>1672</v>
      </c>
      <c r="K152" s="119">
        <v>1528</v>
      </c>
      <c r="L152" s="119">
        <v>1528</v>
      </c>
      <c r="M152" s="118">
        <v>1528</v>
      </c>
      <c r="N152" s="120">
        <f>M152/L152*100</f>
        <v>100</v>
      </c>
      <c r="O152" s="120">
        <f>M152/J152*100</f>
        <v>91.387559808612437</v>
      </c>
    </row>
    <row r="153" spans="1:15" ht="36" customHeight="1" x14ac:dyDescent="0.2">
      <c r="B153" s="211"/>
      <c r="C153" s="212"/>
      <c r="D153" s="212"/>
      <c r="E153" s="213"/>
      <c r="F153" s="137" t="s">
        <v>33</v>
      </c>
      <c r="G153" s="251" t="s">
        <v>34</v>
      </c>
      <c r="H153" s="252"/>
      <c r="I153" s="253"/>
      <c r="J153" s="121">
        <v>0</v>
      </c>
      <c r="K153" s="122"/>
      <c r="L153" s="122"/>
      <c r="M153" s="121">
        <v>528</v>
      </c>
      <c r="N153" s="123"/>
      <c r="O153" s="199"/>
    </row>
    <row r="154" spans="1:15" ht="36" customHeight="1" x14ac:dyDescent="0.2">
      <c r="B154" s="211"/>
      <c r="C154" s="212"/>
      <c r="D154" s="212"/>
      <c r="E154" s="213"/>
      <c r="F154" s="132">
        <v>3224</v>
      </c>
      <c r="G154" s="251" t="s">
        <v>300</v>
      </c>
      <c r="H154" s="252"/>
      <c r="I154" s="253"/>
      <c r="J154" s="121">
        <v>3600</v>
      </c>
      <c r="K154" s="122"/>
      <c r="L154" s="122"/>
      <c r="M154" s="121">
        <v>0</v>
      </c>
      <c r="N154" s="123"/>
      <c r="O154" s="123"/>
    </row>
    <row r="155" spans="1:15" ht="21" customHeight="1" x14ac:dyDescent="0.2">
      <c r="B155" s="185"/>
      <c r="C155" s="186"/>
      <c r="D155" s="186"/>
      <c r="E155" s="187"/>
      <c r="F155" s="132">
        <v>3225</v>
      </c>
      <c r="G155" s="251" t="s">
        <v>246</v>
      </c>
      <c r="H155" s="252"/>
      <c r="I155" s="253"/>
      <c r="J155" s="121">
        <v>0</v>
      </c>
      <c r="K155" s="122"/>
      <c r="L155" s="122"/>
      <c r="M155" s="121">
        <v>1000</v>
      </c>
      <c r="N155" s="123"/>
      <c r="O155" s="123"/>
    </row>
    <row r="156" spans="1:15" ht="13.15" customHeight="1" x14ac:dyDescent="0.2">
      <c r="B156" s="251"/>
      <c r="C156" s="252"/>
      <c r="D156" s="252"/>
      <c r="E156" s="253"/>
      <c r="F156" s="131">
        <v>323</v>
      </c>
      <c r="G156" s="248" t="s">
        <v>6</v>
      </c>
      <c r="H156" s="249"/>
      <c r="I156" s="250"/>
      <c r="J156" s="118">
        <f>+J157+J158</f>
        <v>18600</v>
      </c>
      <c r="K156" s="119">
        <v>3600</v>
      </c>
      <c r="L156" s="119">
        <v>3600</v>
      </c>
      <c r="M156" s="118">
        <f>+M157+M158</f>
        <v>3600</v>
      </c>
      <c r="N156" s="120">
        <f>M156/L156*100</f>
        <v>100</v>
      </c>
      <c r="O156" s="120">
        <f>M156/J156*100</f>
        <v>19.35483870967742</v>
      </c>
    </row>
    <row r="157" spans="1:15" ht="34.15" customHeight="1" x14ac:dyDescent="0.2">
      <c r="B157" s="176"/>
      <c r="C157" s="177"/>
      <c r="D157" s="177"/>
      <c r="E157" s="178"/>
      <c r="F157" s="132">
        <v>3232</v>
      </c>
      <c r="G157" s="251" t="s">
        <v>14</v>
      </c>
      <c r="H157" s="294"/>
      <c r="I157" s="295"/>
      <c r="J157" s="121">
        <v>15000</v>
      </c>
      <c r="K157" s="119"/>
      <c r="L157" s="119"/>
      <c r="M157" s="121">
        <v>0</v>
      </c>
      <c r="N157" s="120"/>
      <c r="O157" s="120"/>
    </row>
    <row r="158" spans="1:15" ht="19.899999999999999" customHeight="1" x14ac:dyDescent="0.2">
      <c r="B158" s="251"/>
      <c r="C158" s="252"/>
      <c r="D158" s="252"/>
      <c r="E158" s="253"/>
      <c r="F158" s="137" t="s">
        <v>28</v>
      </c>
      <c r="G158" s="251" t="s">
        <v>39</v>
      </c>
      <c r="H158" s="252"/>
      <c r="I158" s="253"/>
      <c r="J158" s="121">
        <v>3600</v>
      </c>
      <c r="K158" s="122"/>
      <c r="L158" s="122"/>
      <c r="M158" s="121">
        <v>3600</v>
      </c>
      <c r="N158" s="123"/>
      <c r="O158" s="123"/>
    </row>
    <row r="159" spans="1:15" ht="13.15" customHeight="1" x14ac:dyDescent="0.2">
      <c r="B159" s="254" t="s">
        <v>213</v>
      </c>
      <c r="C159" s="255"/>
      <c r="D159" s="255"/>
      <c r="E159" s="255"/>
      <c r="F159" s="255"/>
      <c r="G159" s="255"/>
      <c r="H159" s="255"/>
      <c r="I159" s="256"/>
      <c r="J159" s="118">
        <f>+J152+J156</f>
        <v>20272</v>
      </c>
      <c r="K159" s="118">
        <f>+K152+K156</f>
        <v>5128</v>
      </c>
      <c r="L159" s="118">
        <f>+L152+L156</f>
        <v>5128</v>
      </c>
      <c r="M159" s="118">
        <f>+M152+M156</f>
        <v>5128</v>
      </c>
      <c r="N159" s="120">
        <f>M159/L159*100</f>
        <v>100</v>
      </c>
      <c r="O159" s="120">
        <f>M159/J159*100</f>
        <v>25.295974743488554</v>
      </c>
    </row>
    <row r="160" spans="1:15" x14ac:dyDescent="0.2">
      <c r="A160" s="262"/>
      <c r="B160" s="262"/>
      <c r="C160" s="262"/>
      <c r="D160" s="262"/>
      <c r="E160" s="262"/>
      <c r="F160" s="262"/>
      <c r="G160" s="262"/>
      <c r="H160" s="262"/>
      <c r="I160" s="263"/>
      <c r="J160" s="118"/>
      <c r="K160" s="136"/>
      <c r="L160" s="136"/>
      <c r="M160" s="118"/>
      <c r="N160" s="120"/>
      <c r="O160" s="120"/>
    </row>
    <row r="161" spans="2:15" ht="23.45" customHeight="1" x14ac:dyDescent="0.2">
      <c r="B161" s="257" t="s">
        <v>190</v>
      </c>
      <c r="C161" s="258"/>
      <c r="D161" s="258"/>
      <c r="E161" s="259"/>
      <c r="F161" s="206">
        <v>62400</v>
      </c>
      <c r="G161" s="257" t="s">
        <v>270</v>
      </c>
      <c r="H161" s="258"/>
      <c r="I161" s="259"/>
      <c r="J161" s="205">
        <v>0</v>
      </c>
      <c r="K161" s="205">
        <v>11250</v>
      </c>
      <c r="L161" s="205">
        <v>11250</v>
      </c>
      <c r="M161" s="205">
        <v>8532.16</v>
      </c>
      <c r="N161" s="205">
        <f>M161/L161*100</f>
        <v>75.841422222222221</v>
      </c>
      <c r="O161" s="208" t="s">
        <v>202</v>
      </c>
    </row>
    <row r="162" spans="2:15" s="146" customFormat="1" ht="21" customHeight="1" x14ac:dyDescent="0.2">
      <c r="B162" s="251"/>
      <c r="C162" s="252"/>
      <c r="D162" s="252"/>
      <c r="E162" s="253"/>
      <c r="F162" s="131">
        <v>321</v>
      </c>
      <c r="G162" s="248" t="s">
        <v>2</v>
      </c>
      <c r="H162" s="249"/>
      <c r="I162" s="250"/>
      <c r="J162" s="118">
        <v>0</v>
      </c>
      <c r="K162" s="119">
        <v>6150</v>
      </c>
      <c r="L162" s="119">
        <v>6150</v>
      </c>
      <c r="M162" s="118">
        <v>5500</v>
      </c>
      <c r="N162" s="120">
        <f>M162/L162*100</f>
        <v>89.430894308943081</v>
      </c>
      <c r="O162" s="143" t="s">
        <v>202</v>
      </c>
    </row>
    <row r="163" spans="2:15" s="146" customFormat="1" ht="21" customHeight="1" x14ac:dyDescent="0.2">
      <c r="B163" s="251"/>
      <c r="C163" s="252"/>
      <c r="D163" s="252"/>
      <c r="E163" s="253"/>
      <c r="F163" s="137" t="s">
        <v>4</v>
      </c>
      <c r="G163" s="251" t="s">
        <v>5</v>
      </c>
      <c r="H163" s="252"/>
      <c r="I163" s="253"/>
      <c r="J163" s="121">
        <v>0</v>
      </c>
      <c r="K163" s="122"/>
      <c r="L163" s="122"/>
      <c r="M163" s="121">
        <v>5500</v>
      </c>
      <c r="N163" s="123"/>
      <c r="O163" s="123"/>
    </row>
    <row r="164" spans="2:15" s="146" customFormat="1" ht="21" customHeight="1" x14ac:dyDescent="0.2">
      <c r="B164" s="251"/>
      <c r="C164" s="252"/>
      <c r="D164" s="252"/>
      <c r="E164" s="253"/>
      <c r="F164" s="131">
        <v>322</v>
      </c>
      <c r="G164" s="248" t="s">
        <v>219</v>
      </c>
      <c r="H164" s="249"/>
      <c r="I164" s="250"/>
      <c r="J164" s="147">
        <v>0</v>
      </c>
      <c r="K164" s="119">
        <v>1500</v>
      </c>
      <c r="L164" s="119">
        <v>1500</v>
      </c>
      <c r="M164" s="147">
        <f>M165+M166</f>
        <v>1024.5</v>
      </c>
      <c r="N164" s="120">
        <f>M164/L164*100</f>
        <v>68.300000000000011</v>
      </c>
      <c r="O164" s="143" t="s">
        <v>202</v>
      </c>
    </row>
    <row r="165" spans="2:15" s="146" customFormat="1" ht="21" customHeight="1" x14ac:dyDescent="0.2">
      <c r="B165" s="218"/>
      <c r="C165" s="219"/>
      <c r="D165" s="219"/>
      <c r="E165" s="220"/>
      <c r="F165" s="137" t="s">
        <v>33</v>
      </c>
      <c r="G165" s="251" t="s">
        <v>34</v>
      </c>
      <c r="H165" s="252"/>
      <c r="I165" s="253"/>
      <c r="J165" s="121">
        <v>0</v>
      </c>
      <c r="K165" s="122"/>
      <c r="L165" s="122"/>
      <c r="M165" s="121">
        <v>874.5</v>
      </c>
      <c r="N165" s="123"/>
      <c r="O165" s="199"/>
    </row>
    <row r="166" spans="2:15" s="146" customFormat="1" ht="30.6" customHeight="1" x14ac:dyDescent="0.2">
      <c r="B166" s="251"/>
      <c r="C166" s="252"/>
      <c r="D166" s="252"/>
      <c r="E166" s="253"/>
      <c r="F166" s="132">
        <v>3224</v>
      </c>
      <c r="G166" s="251" t="s">
        <v>300</v>
      </c>
      <c r="H166" s="252"/>
      <c r="I166" s="253"/>
      <c r="J166" s="128">
        <v>0</v>
      </c>
      <c r="K166" s="122"/>
      <c r="L166" s="122"/>
      <c r="M166" s="128">
        <v>150</v>
      </c>
      <c r="N166" s="123"/>
      <c r="O166" s="123"/>
    </row>
    <row r="167" spans="2:15" s="146" customFormat="1" ht="21" customHeight="1" x14ac:dyDescent="0.2">
      <c r="B167" s="251"/>
      <c r="C167" s="252"/>
      <c r="D167" s="252"/>
      <c r="E167" s="253"/>
      <c r="F167" s="131">
        <v>323</v>
      </c>
      <c r="G167" s="248" t="s">
        <v>6</v>
      </c>
      <c r="H167" s="249"/>
      <c r="I167" s="250"/>
      <c r="J167" s="147">
        <v>0</v>
      </c>
      <c r="K167" s="119">
        <v>3600</v>
      </c>
      <c r="L167" s="119">
        <v>3600</v>
      </c>
      <c r="M167" s="147">
        <v>2007.66</v>
      </c>
      <c r="N167" s="120">
        <f>M167/L167*100</f>
        <v>55.768333333333331</v>
      </c>
      <c r="O167" s="143" t="s">
        <v>202</v>
      </c>
    </row>
    <row r="168" spans="2:15" s="146" customFormat="1" ht="27.6" customHeight="1" x14ac:dyDescent="0.2">
      <c r="B168" s="251"/>
      <c r="C168" s="252"/>
      <c r="D168" s="252"/>
      <c r="E168" s="253"/>
      <c r="F168" s="132">
        <v>3237</v>
      </c>
      <c r="G168" s="251" t="s">
        <v>211</v>
      </c>
      <c r="H168" s="252"/>
      <c r="I168" s="253"/>
      <c r="J168" s="128">
        <v>0</v>
      </c>
      <c r="K168" s="122"/>
      <c r="L168" s="122"/>
      <c r="M168" s="128">
        <v>2007.66</v>
      </c>
      <c r="N168" s="123"/>
      <c r="O168" s="123"/>
    </row>
    <row r="169" spans="2:15" ht="13.15" customHeight="1" x14ac:dyDescent="0.2">
      <c r="B169" s="254" t="s">
        <v>213</v>
      </c>
      <c r="C169" s="255"/>
      <c r="D169" s="255"/>
      <c r="E169" s="255"/>
      <c r="F169" s="255"/>
      <c r="G169" s="255"/>
      <c r="H169" s="255"/>
      <c r="I169" s="256"/>
      <c r="J169" s="118">
        <f>+J161+J166</f>
        <v>0</v>
      </c>
      <c r="K169" s="118">
        <f>+K162+K164+K167</f>
        <v>11250</v>
      </c>
      <c r="L169" s="118">
        <f>+L162+L164+L167</f>
        <v>11250</v>
      </c>
      <c r="M169" s="118">
        <f>+M162+M164+M167</f>
        <v>8532.16</v>
      </c>
      <c r="N169" s="120">
        <f>M169/L169*100</f>
        <v>75.841422222222221</v>
      </c>
      <c r="O169" s="143" t="s">
        <v>202</v>
      </c>
    </row>
    <row r="170" spans="2:15" ht="13.15" customHeight="1" x14ac:dyDescent="0.2">
      <c r="B170" s="245" t="s">
        <v>205</v>
      </c>
      <c r="C170" s="246"/>
      <c r="D170" s="246"/>
      <c r="E170" s="247"/>
      <c r="F170" s="164" t="s">
        <v>254</v>
      </c>
      <c r="G170" s="245" t="s">
        <v>255</v>
      </c>
      <c r="H170" s="246"/>
      <c r="I170" s="247"/>
      <c r="J170" s="165">
        <v>0</v>
      </c>
      <c r="K170" s="165">
        <v>0</v>
      </c>
      <c r="L170" s="165">
        <v>0</v>
      </c>
      <c r="M170" s="165">
        <v>0</v>
      </c>
      <c r="N170" s="207" t="s">
        <v>202</v>
      </c>
      <c r="O170" s="207" t="s">
        <v>202</v>
      </c>
    </row>
    <row r="171" spans="2:15" ht="13.15" customHeight="1" x14ac:dyDescent="0.2">
      <c r="B171" s="257" t="s">
        <v>190</v>
      </c>
      <c r="C171" s="258"/>
      <c r="D171" s="258"/>
      <c r="E171" s="259"/>
      <c r="F171" s="206" t="s">
        <v>233</v>
      </c>
      <c r="G171" s="257" t="s">
        <v>234</v>
      </c>
      <c r="H171" s="258"/>
      <c r="I171" s="259"/>
      <c r="J171" s="205">
        <v>0</v>
      </c>
      <c r="K171" s="205">
        <v>0</v>
      </c>
      <c r="L171" s="205">
        <v>0</v>
      </c>
      <c r="M171" s="205">
        <v>0</v>
      </c>
      <c r="N171" s="208" t="s">
        <v>202</v>
      </c>
      <c r="O171" s="208" t="s">
        <v>202</v>
      </c>
    </row>
    <row r="172" spans="2:15" ht="19.899999999999999" customHeight="1" x14ac:dyDescent="0.2">
      <c r="B172" s="133"/>
      <c r="C172" s="285"/>
      <c r="D172" s="285"/>
      <c r="E172" s="286"/>
      <c r="F172" s="131">
        <v>322</v>
      </c>
      <c r="G172" s="248" t="s">
        <v>219</v>
      </c>
      <c r="H172" s="249"/>
      <c r="I172" s="250"/>
      <c r="J172" s="148">
        <v>0</v>
      </c>
      <c r="K172" s="120">
        <v>0</v>
      </c>
      <c r="L172" s="120">
        <v>0</v>
      </c>
      <c r="M172" s="148">
        <v>0</v>
      </c>
      <c r="N172" s="143" t="s">
        <v>202</v>
      </c>
      <c r="O172" s="143" t="s">
        <v>202</v>
      </c>
    </row>
    <row r="173" spans="2:15" ht="13.15" customHeight="1" x14ac:dyDescent="0.2">
      <c r="B173" s="251"/>
      <c r="C173" s="252"/>
      <c r="D173" s="252"/>
      <c r="E173" s="253"/>
      <c r="F173" s="137" t="s">
        <v>41</v>
      </c>
      <c r="G173" s="251" t="s">
        <v>42</v>
      </c>
      <c r="H173" s="252"/>
      <c r="I173" s="253"/>
      <c r="J173" s="121">
        <v>0</v>
      </c>
      <c r="K173" s="122"/>
      <c r="L173" s="122"/>
      <c r="M173" s="121">
        <v>0</v>
      </c>
      <c r="N173" s="123"/>
      <c r="O173" s="123"/>
    </row>
    <row r="174" spans="2:15" ht="25.15" customHeight="1" x14ac:dyDescent="0.2">
      <c r="B174" s="251"/>
      <c r="C174" s="252"/>
      <c r="D174" s="252"/>
      <c r="E174" s="253"/>
      <c r="F174" s="131">
        <v>329</v>
      </c>
      <c r="G174" s="248" t="s">
        <v>21</v>
      </c>
      <c r="H174" s="249"/>
      <c r="I174" s="250"/>
      <c r="J174" s="118">
        <v>0</v>
      </c>
      <c r="K174" s="119">
        <v>0</v>
      </c>
      <c r="L174" s="119">
        <v>0</v>
      </c>
      <c r="M174" s="118">
        <v>0</v>
      </c>
      <c r="N174" s="143" t="s">
        <v>202</v>
      </c>
      <c r="O174" s="143" t="s">
        <v>202</v>
      </c>
    </row>
    <row r="175" spans="2:15" ht="21.6" customHeight="1" x14ac:dyDescent="0.2">
      <c r="B175" s="251"/>
      <c r="C175" s="252"/>
      <c r="D175" s="252"/>
      <c r="E175" s="253"/>
      <c r="F175" s="137" t="s">
        <v>8</v>
      </c>
      <c r="G175" s="251" t="s">
        <v>21</v>
      </c>
      <c r="H175" s="252"/>
      <c r="I175" s="253"/>
      <c r="J175" s="121">
        <v>0</v>
      </c>
      <c r="K175" s="122"/>
      <c r="L175" s="122"/>
      <c r="M175" s="121">
        <v>0</v>
      </c>
      <c r="N175" s="149"/>
      <c r="O175" s="123"/>
    </row>
    <row r="176" spans="2:15" ht="13.15" customHeight="1" x14ac:dyDescent="0.2">
      <c r="B176" s="287" t="s">
        <v>213</v>
      </c>
      <c r="C176" s="288"/>
      <c r="D176" s="288"/>
      <c r="E176" s="288"/>
      <c r="F176" s="288"/>
      <c r="G176" s="288"/>
      <c r="H176" s="288"/>
      <c r="I176" s="289"/>
      <c r="J176" s="118">
        <v>0</v>
      </c>
      <c r="K176" s="136">
        <v>0</v>
      </c>
      <c r="L176" s="136">
        <v>0</v>
      </c>
      <c r="M176" s="118">
        <v>0</v>
      </c>
      <c r="N176" s="143" t="s">
        <v>202</v>
      </c>
      <c r="O176" s="143" t="s">
        <v>202</v>
      </c>
    </row>
    <row r="177" spans="2:15" ht="23.45" customHeight="1" x14ac:dyDescent="0.2">
      <c r="B177" s="287"/>
      <c r="C177" s="288"/>
      <c r="D177" s="288"/>
      <c r="E177" s="288"/>
      <c r="F177" s="288"/>
      <c r="G177" s="288"/>
      <c r="H177" s="288"/>
      <c r="I177" s="289"/>
      <c r="J177" s="138"/>
      <c r="K177" s="138"/>
      <c r="L177" s="138"/>
      <c r="M177" s="139"/>
      <c r="N177" s="140"/>
      <c r="O177" s="140"/>
    </row>
    <row r="178" spans="2:15" ht="24.6" customHeight="1" x14ac:dyDescent="0.2">
      <c r="B178" s="245" t="s">
        <v>205</v>
      </c>
      <c r="C178" s="246"/>
      <c r="D178" s="246"/>
      <c r="E178" s="247"/>
      <c r="F178" s="164" t="s">
        <v>256</v>
      </c>
      <c r="G178" s="245" t="s">
        <v>257</v>
      </c>
      <c r="H178" s="246"/>
      <c r="I178" s="247"/>
      <c r="J178" s="165">
        <v>472978.43</v>
      </c>
      <c r="K178" s="165">
        <v>54000</v>
      </c>
      <c r="L178" s="165">
        <v>54000</v>
      </c>
      <c r="M178" s="165">
        <v>28550.99</v>
      </c>
      <c r="N178" s="165">
        <f>M178/L178*100</f>
        <v>52.872203703703704</v>
      </c>
      <c r="O178" s="165">
        <f>M178/J178*100</f>
        <v>6.036425382020064</v>
      </c>
    </row>
    <row r="179" spans="2:15" ht="19.899999999999999" customHeight="1" x14ac:dyDescent="0.2">
      <c r="B179" s="257" t="s">
        <v>190</v>
      </c>
      <c r="C179" s="258"/>
      <c r="D179" s="258"/>
      <c r="E179" s="259"/>
      <c r="F179" s="206" t="s">
        <v>258</v>
      </c>
      <c r="G179" s="257" t="s">
        <v>259</v>
      </c>
      <c r="H179" s="258"/>
      <c r="I179" s="259"/>
      <c r="J179" s="205">
        <v>472978.43</v>
      </c>
      <c r="K179" s="205">
        <v>54000</v>
      </c>
      <c r="L179" s="205">
        <v>54000</v>
      </c>
      <c r="M179" s="205">
        <v>28550.99</v>
      </c>
      <c r="N179" s="205">
        <f>M179/L179*100</f>
        <v>52.872203703703704</v>
      </c>
      <c r="O179" s="205">
        <f>M179/J179*100</f>
        <v>6.036425382020064</v>
      </c>
    </row>
    <row r="180" spans="2:15" ht="25.15" customHeight="1" x14ac:dyDescent="0.2">
      <c r="B180" s="251"/>
      <c r="C180" s="252"/>
      <c r="D180" s="252"/>
      <c r="E180" s="253"/>
      <c r="F180" s="131">
        <v>312</v>
      </c>
      <c r="G180" s="248" t="s">
        <v>209</v>
      </c>
      <c r="H180" s="249"/>
      <c r="I180" s="250"/>
      <c r="J180" s="118">
        <v>5000</v>
      </c>
      <c r="K180" s="119">
        <v>12000</v>
      </c>
      <c r="L180" s="119">
        <v>12000</v>
      </c>
      <c r="M180" s="118">
        <v>12000</v>
      </c>
      <c r="N180" s="120">
        <f>M180/L180*100</f>
        <v>100</v>
      </c>
      <c r="O180" s="120">
        <f>M180/J180*100</f>
        <v>240</v>
      </c>
    </row>
    <row r="181" spans="2:15" ht="21" customHeight="1" x14ac:dyDescent="0.2">
      <c r="B181" s="251"/>
      <c r="C181" s="252"/>
      <c r="D181" s="252"/>
      <c r="E181" s="253"/>
      <c r="F181" s="137" t="s">
        <v>1</v>
      </c>
      <c r="G181" s="251" t="s">
        <v>209</v>
      </c>
      <c r="H181" s="252"/>
      <c r="I181" s="253"/>
      <c r="J181" s="121">
        <v>5000</v>
      </c>
      <c r="K181" s="122"/>
      <c r="L181" s="122"/>
      <c r="M181" s="121">
        <v>12000</v>
      </c>
      <c r="N181" s="123"/>
      <c r="O181" s="129"/>
    </row>
    <row r="182" spans="2:15" ht="22.9" customHeight="1" x14ac:dyDescent="0.2">
      <c r="B182" s="251"/>
      <c r="C182" s="252"/>
      <c r="D182" s="252"/>
      <c r="E182" s="253"/>
      <c r="F182" s="131">
        <v>321</v>
      </c>
      <c r="G182" s="248" t="s">
        <v>2</v>
      </c>
      <c r="H182" s="249"/>
      <c r="I182" s="250"/>
      <c r="J182" s="118">
        <f>+J183+J184</f>
        <v>39772.31</v>
      </c>
      <c r="K182" s="119">
        <v>13000</v>
      </c>
      <c r="L182" s="119">
        <v>13000</v>
      </c>
      <c r="M182" s="118">
        <v>2798.12</v>
      </c>
      <c r="N182" s="120">
        <f>M182/L182*100</f>
        <v>21.523999999999997</v>
      </c>
      <c r="O182" s="120">
        <f>M182/J182*100</f>
        <v>7.0353469536971831</v>
      </c>
    </row>
    <row r="183" spans="2:15" ht="17.45" customHeight="1" x14ac:dyDescent="0.2">
      <c r="B183" s="176"/>
      <c r="C183" s="177"/>
      <c r="D183" s="177"/>
      <c r="E183" s="178"/>
      <c r="F183" s="137" t="s">
        <v>4</v>
      </c>
      <c r="G183" s="251" t="s">
        <v>5</v>
      </c>
      <c r="H183" s="252"/>
      <c r="I183" s="253"/>
      <c r="J183" s="121">
        <v>3120.31</v>
      </c>
      <c r="K183" s="122"/>
      <c r="L183" s="122"/>
      <c r="M183" s="121">
        <v>2798.12</v>
      </c>
      <c r="N183" s="123"/>
      <c r="O183" s="123"/>
    </row>
    <row r="184" spans="2:15" ht="25.9" customHeight="1" x14ac:dyDescent="0.2">
      <c r="B184" s="251"/>
      <c r="C184" s="252"/>
      <c r="D184" s="252"/>
      <c r="E184" s="253"/>
      <c r="F184" s="132">
        <v>3213</v>
      </c>
      <c r="G184" s="251" t="s">
        <v>26</v>
      </c>
      <c r="H184" s="252"/>
      <c r="I184" s="253"/>
      <c r="J184" s="121">
        <v>36652</v>
      </c>
      <c r="K184" s="122"/>
      <c r="L184" s="122"/>
      <c r="M184" s="121">
        <v>0</v>
      </c>
      <c r="N184" s="123"/>
      <c r="O184" s="123"/>
    </row>
    <row r="185" spans="2:15" ht="21" customHeight="1" x14ac:dyDescent="0.2">
      <c r="B185" s="251"/>
      <c r="C185" s="252"/>
      <c r="D185" s="252"/>
      <c r="E185" s="253"/>
      <c r="F185" s="131">
        <v>322</v>
      </c>
      <c r="G185" s="248" t="s">
        <v>219</v>
      </c>
      <c r="H185" s="249"/>
      <c r="I185" s="250"/>
      <c r="J185" s="118">
        <v>7375.79</v>
      </c>
      <c r="K185" s="119">
        <v>5000</v>
      </c>
      <c r="L185" s="119">
        <v>5000</v>
      </c>
      <c r="M185" s="118">
        <v>0</v>
      </c>
      <c r="N185" s="120">
        <f>M185/L185*100</f>
        <v>0</v>
      </c>
      <c r="O185" s="120">
        <f>M185/J185*100</f>
        <v>0</v>
      </c>
    </row>
    <row r="186" spans="2:15" ht="32.450000000000003" customHeight="1" x14ac:dyDescent="0.2">
      <c r="B186" s="251"/>
      <c r="C186" s="252"/>
      <c r="D186" s="252"/>
      <c r="E186" s="253"/>
      <c r="F186" s="137" t="s">
        <v>33</v>
      </c>
      <c r="G186" s="251" t="s">
        <v>34</v>
      </c>
      <c r="H186" s="252"/>
      <c r="I186" s="253"/>
      <c r="J186" s="121">
        <v>7375.79</v>
      </c>
      <c r="K186" s="122"/>
      <c r="L186" s="122"/>
      <c r="M186" s="121">
        <v>0</v>
      </c>
      <c r="N186" s="121"/>
      <c r="O186" s="123"/>
    </row>
    <row r="187" spans="2:15" ht="17.45" customHeight="1" x14ac:dyDescent="0.2">
      <c r="B187" s="251"/>
      <c r="C187" s="252"/>
      <c r="D187" s="252"/>
      <c r="E187" s="253"/>
      <c r="F187" s="131">
        <v>323</v>
      </c>
      <c r="G187" s="248" t="s">
        <v>6</v>
      </c>
      <c r="H187" s="249"/>
      <c r="I187" s="250"/>
      <c r="J187" s="118">
        <v>41069.08</v>
      </c>
      <c r="K187" s="119">
        <v>4000</v>
      </c>
      <c r="L187" s="119">
        <v>4000</v>
      </c>
      <c r="M187" s="118">
        <v>0</v>
      </c>
      <c r="N187" s="120">
        <f>M187/L187*100</f>
        <v>0</v>
      </c>
      <c r="O187" s="120">
        <f>M187/J187*100</f>
        <v>0</v>
      </c>
    </row>
    <row r="188" spans="2:15" ht="19.149999999999999" customHeight="1" x14ac:dyDescent="0.2">
      <c r="B188" s="176"/>
      <c r="C188" s="177"/>
      <c r="D188" s="177"/>
      <c r="E188" s="178"/>
      <c r="F188" s="137" t="s">
        <v>9</v>
      </c>
      <c r="G188" s="251" t="s">
        <v>10</v>
      </c>
      <c r="H188" s="252"/>
      <c r="I188" s="253"/>
      <c r="J188" s="121">
        <v>0</v>
      </c>
      <c r="K188" s="122"/>
      <c r="L188" s="122"/>
      <c r="M188" s="121">
        <v>0</v>
      </c>
      <c r="N188" s="123"/>
      <c r="O188" s="123"/>
    </row>
    <row r="189" spans="2:15" ht="16.899999999999999" customHeight="1" x14ac:dyDescent="0.2">
      <c r="B189" s="251"/>
      <c r="C189" s="252"/>
      <c r="D189" s="252"/>
      <c r="E189" s="253"/>
      <c r="F189" s="132">
        <v>3239</v>
      </c>
      <c r="G189" s="251" t="s">
        <v>12</v>
      </c>
      <c r="H189" s="252"/>
      <c r="I189" s="253"/>
      <c r="J189" s="121">
        <v>41069.08</v>
      </c>
      <c r="K189" s="122"/>
      <c r="L189" s="122"/>
      <c r="M189" s="121">
        <v>0</v>
      </c>
      <c r="N189" s="123"/>
      <c r="O189" s="123"/>
    </row>
    <row r="190" spans="2:15" ht="30.6" customHeight="1" x14ac:dyDescent="0.2">
      <c r="B190" s="251"/>
      <c r="C190" s="252"/>
      <c r="D190" s="252"/>
      <c r="E190" s="253"/>
      <c r="F190" s="131">
        <v>324</v>
      </c>
      <c r="G190" s="248" t="s">
        <v>247</v>
      </c>
      <c r="H190" s="249"/>
      <c r="I190" s="250"/>
      <c r="J190" s="118">
        <v>340096.6</v>
      </c>
      <c r="K190" s="119">
        <v>3000</v>
      </c>
      <c r="L190" s="119">
        <v>3000</v>
      </c>
      <c r="M190" s="118">
        <v>0</v>
      </c>
      <c r="N190" s="120">
        <f>M190/L190*100</f>
        <v>0</v>
      </c>
      <c r="O190" s="120">
        <f>M190/J190*100</f>
        <v>0</v>
      </c>
    </row>
    <row r="191" spans="2:15" ht="30.6" customHeight="1" x14ac:dyDescent="0.2">
      <c r="B191" s="251"/>
      <c r="C191" s="252"/>
      <c r="D191" s="252"/>
      <c r="E191" s="253"/>
      <c r="F191" s="137" t="s">
        <v>248</v>
      </c>
      <c r="G191" s="251" t="s">
        <v>247</v>
      </c>
      <c r="H191" s="252"/>
      <c r="I191" s="253"/>
      <c r="J191" s="121">
        <v>340096.6</v>
      </c>
      <c r="K191" s="122"/>
      <c r="L191" s="122"/>
      <c r="M191" s="121">
        <v>0</v>
      </c>
      <c r="N191" s="123"/>
      <c r="O191" s="123"/>
    </row>
    <row r="192" spans="2:15" ht="22.9" customHeight="1" x14ac:dyDescent="0.2">
      <c r="B192" s="251"/>
      <c r="C192" s="252"/>
      <c r="D192" s="252"/>
      <c r="E192" s="253"/>
      <c r="F192" s="131">
        <v>329</v>
      </c>
      <c r="G192" s="248" t="s">
        <v>21</v>
      </c>
      <c r="H192" s="249"/>
      <c r="I192" s="250"/>
      <c r="J192" s="118">
        <f>+J193+J194+J195</f>
        <v>38849.54</v>
      </c>
      <c r="K192" s="119">
        <v>15000</v>
      </c>
      <c r="L192" s="119">
        <v>15000</v>
      </c>
      <c r="M192" s="118">
        <v>13358.01</v>
      </c>
      <c r="N192" s="120">
        <f>M192/L192*100</f>
        <v>89.053400000000011</v>
      </c>
      <c r="O192" s="120">
        <f>M192/J192*100</f>
        <v>34.383959243790272</v>
      </c>
    </row>
    <row r="193" spans="2:15" ht="16.899999999999999" customHeight="1" x14ac:dyDescent="0.2">
      <c r="B193" s="176"/>
      <c r="C193" s="177"/>
      <c r="D193" s="177"/>
      <c r="E193" s="178"/>
      <c r="F193" s="132">
        <v>3292</v>
      </c>
      <c r="G193" s="251" t="s">
        <v>227</v>
      </c>
      <c r="H193" s="260"/>
      <c r="I193" s="261"/>
      <c r="J193" s="121">
        <v>4385.22</v>
      </c>
      <c r="K193" s="122"/>
      <c r="L193" s="122"/>
      <c r="M193" s="121">
        <v>0</v>
      </c>
      <c r="N193" s="123"/>
      <c r="O193" s="123"/>
    </row>
    <row r="194" spans="2:15" ht="15" customHeight="1" x14ac:dyDescent="0.2">
      <c r="B194" s="176"/>
      <c r="C194" s="177"/>
      <c r="D194" s="177"/>
      <c r="E194" s="178"/>
      <c r="F194" s="132">
        <v>3293</v>
      </c>
      <c r="G194" s="251" t="s">
        <v>235</v>
      </c>
      <c r="H194" s="260"/>
      <c r="I194" s="261"/>
      <c r="J194" s="121">
        <v>1177</v>
      </c>
      <c r="K194" s="122"/>
      <c r="L194" s="122"/>
      <c r="M194" s="121">
        <v>0</v>
      </c>
      <c r="N194" s="123"/>
      <c r="O194" s="123"/>
    </row>
    <row r="195" spans="2:15" ht="23.45" customHeight="1" x14ac:dyDescent="0.2">
      <c r="B195" s="251"/>
      <c r="C195" s="252"/>
      <c r="D195" s="252"/>
      <c r="E195" s="253"/>
      <c r="F195" s="137" t="s">
        <v>8</v>
      </c>
      <c r="G195" s="251" t="s">
        <v>21</v>
      </c>
      <c r="H195" s="252"/>
      <c r="I195" s="253"/>
      <c r="J195" s="121">
        <v>33287.32</v>
      </c>
      <c r="K195" s="122"/>
      <c r="L195" s="122"/>
      <c r="M195" s="121">
        <v>13358.01</v>
      </c>
      <c r="N195" s="123"/>
      <c r="O195" s="123"/>
    </row>
    <row r="196" spans="2:15" ht="22.15" customHeight="1" x14ac:dyDescent="0.2">
      <c r="B196" s="251"/>
      <c r="C196" s="252"/>
      <c r="D196" s="252"/>
      <c r="E196" s="253"/>
      <c r="F196" s="131">
        <v>343</v>
      </c>
      <c r="G196" s="248" t="s">
        <v>22</v>
      </c>
      <c r="H196" s="249"/>
      <c r="I196" s="250"/>
      <c r="J196" s="150">
        <v>815.11</v>
      </c>
      <c r="K196" s="151">
        <v>2000</v>
      </c>
      <c r="L196" s="151">
        <v>2000</v>
      </c>
      <c r="M196" s="150">
        <v>394.86</v>
      </c>
      <c r="N196" s="120">
        <f>M196/L196*100</f>
        <v>19.742999999999999</v>
      </c>
      <c r="O196" s="120">
        <f>M196/J196*100</f>
        <v>48.4425414974666</v>
      </c>
    </row>
    <row r="197" spans="2:15" ht="30" customHeight="1" x14ac:dyDescent="0.2">
      <c r="B197" s="251"/>
      <c r="C197" s="252"/>
      <c r="D197" s="252"/>
      <c r="E197" s="253"/>
      <c r="F197" s="132">
        <v>3431</v>
      </c>
      <c r="G197" s="251" t="s">
        <v>24</v>
      </c>
      <c r="H197" s="252"/>
      <c r="I197" s="253"/>
      <c r="J197" s="121">
        <v>815.11</v>
      </c>
      <c r="K197" s="122"/>
      <c r="L197" s="122"/>
      <c r="M197" s="121">
        <v>394.86</v>
      </c>
      <c r="N197" s="123"/>
      <c r="O197" s="123"/>
    </row>
    <row r="198" spans="2:15" ht="13.15" customHeight="1" x14ac:dyDescent="0.2">
      <c r="B198" s="254" t="s">
        <v>213</v>
      </c>
      <c r="C198" s="255"/>
      <c r="D198" s="255"/>
      <c r="E198" s="255"/>
      <c r="F198" s="255"/>
      <c r="G198" s="255"/>
      <c r="H198" s="255"/>
      <c r="I198" s="256"/>
      <c r="J198" s="136">
        <f>+J180+J182+J185+J187+J190+J192+J196</f>
        <v>472978.42999999993</v>
      </c>
      <c r="K198" s="136">
        <f>+K180+K182+K185+K187+K190+K192+K196</f>
        <v>54000</v>
      </c>
      <c r="L198" s="136">
        <f>+L180+L182+L185+L187+L190+L192+L196</f>
        <v>54000</v>
      </c>
      <c r="M198" s="136">
        <f>+M180+M182+M185+M187+M190+M192+M196</f>
        <v>28550.989999999998</v>
      </c>
      <c r="N198" s="120">
        <f>M198/L198*100</f>
        <v>52.872203703703704</v>
      </c>
      <c r="O198" s="120">
        <f>M198/J198*100</f>
        <v>6.036425382020064</v>
      </c>
    </row>
    <row r="199" spans="2:15" x14ac:dyDescent="0.2">
      <c r="B199" s="287"/>
      <c r="C199" s="288"/>
      <c r="D199" s="288"/>
      <c r="E199" s="288"/>
      <c r="F199" s="288"/>
      <c r="G199" s="288"/>
      <c r="H199" s="288"/>
      <c r="I199" s="289"/>
      <c r="J199" s="138"/>
      <c r="K199" s="138"/>
      <c r="L199" s="138"/>
      <c r="M199" s="139"/>
      <c r="N199" s="140"/>
      <c r="O199" s="140"/>
    </row>
    <row r="200" spans="2:15" ht="13.15" customHeight="1" x14ac:dyDescent="0.2">
      <c r="B200" s="245" t="s">
        <v>205</v>
      </c>
      <c r="C200" s="246"/>
      <c r="D200" s="246"/>
      <c r="E200" s="247"/>
      <c r="F200" s="164" t="s">
        <v>260</v>
      </c>
      <c r="G200" s="245" t="s">
        <v>261</v>
      </c>
      <c r="H200" s="246"/>
      <c r="I200" s="247"/>
      <c r="J200" s="165">
        <v>231459.4</v>
      </c>
      <c r="K200" s="165">
        <v>307602</v>
      </c>
      <c r="L200" s="165">
        <v>307602</v>
      </c>
      <c r="M200" s="165">
        <v>253672.17</v>
      </c>
      <c r="N200" s="165">
        <f>M200/L200*100</f>
        <v>82.467659508065623</v>
      </c>
      <c r="O200" s="165">
        <f t="shared" ref="O200:O208" si="0">M200/J200*100</f>
        <v>109.59683210100779</v>
      </c>
    </row>
    <row r="201" spans="2:15" ht="13.15" customHeight="1" x14ac:dyDescent="0.2">
      <c r="B201" s="257" t="s">
        <v>190</v>
      </c>
      <c r="C201" s="258"/>
      <c r="D201" s="258"/>
      <c r="E201" s="259"/>
      <c r="F201" s="206" t="s">
        <v>233</v>
      </c>
      <c r="G201" s="257" t="s">
        <v>234</v>
      </c>
      <c r="H201" s="258"/>
      <c r="I201" s="259"/>
      <c r="J201" s="205">
        <v>231459.4</v>
      </c>
      <c r="K201" s="205">
        <v>307602</v>
      </c>
      <c r="L201" s="205">
        <v>307602</v>
      </c>
      <c r="M201" s="205">
        <v>253672.17</v>
      </c>
      <c r="N201" s="205">
        <f>M201/L201*100</f>
        <v>82.467659508065623</v>
      </c>
      <c r="O201" s="205">
        <f t="shared" si="0"/>
        <v>109.59683210100779</v>
      </c>
    </row>
    <row r="202" spans="2:15" ht="13.15" customHeight="1" x14ac:dyDescent="0.2">
      <c r="B202" s="251"/>
      <c r="C202" s="252"/>
      <c r="D202" s="252"/>
      <c r="E202" s="253"/>
      <c r="F202" s="131">
        <v>311</v>
      </c>
      <c r="G202" s="248" t="s">
        <v>207</v>
      </c>
      <c r="H202" s="249"/>
      <c r="I202" s="250"/>
      <c r="J202" s="120">
        <v>114938.81</v>
      </c>
      <c r="K202" s="120">
        <v>60800</v>
      </c>
      <c r="L202" s="120">
        <v>60800</v>
      </c>
      <c r="M202" s="120">
        <v>53291.25</v>
      </c>
      <c r="N202" s="120">
        <f>M202/L202*100</f>
        <v>87.65008223684211</v>
      </c>
      <c r="O202" s="120">
        <f t="shared" si="0"/>
        <v>46.364887543206684</v>
      </c>
    </row>
    <row r="203" spans="2:15" ht="20.45" customHeight="1" x14ac:dyDescent="0.2">
      <c r="B203" s="251"/>
      <c r="C203" s="252"/>
      <c r="D203" s="252"/>
      <c r="E203" s="253"/>
      <c r="F203" s="137" t="s">
        <v>242</v>
      </c>
      <c r="G203" s="251" t="s">
        <v>243</v>
      </c>
      <c r="H203" s="252"/>
      <c r="I203" s="253"/>
      <c r="J203" s="121">
        <v>114938.81</v>
      </c>
      <c r="K203" s="122"/>
      <c r="L203" s="122"/>
      <c r="M203" s="121">
        <v>53291.25</v>
      </c>
      <c r="N203" s="123"/>
      <c r="O203" s="123"/>
    </row>
    <row r="204" spans="2:15" ht="20.45" customHeight="1" x14ac:dyDescent="0.2">
      <c r="B204" s="176"/>
      <c r="C204" s="177"/>
      <c r="D204" s="177"/>
      <c r="E204" s="178"/>
      <c r="F204" s="131">
        <v>312</v>
      </c>
      <c r="G204" s="248" t="s">
        <v>209</v>
      </c>
      <c r="H204" s="249"/>
      <c r="I204" s="250"/>
      <c r="J204" s="120">
        <v>1600</v>
      </c>
      <c r="K204" s="120">
        <v>2500</v>
      </c>
      <c r="L204" s="120">
        <v>2500</v>
      </c>
      <c r="M204" s="120">
        <v>0</v>
      </c>
      <c r="N204" s="120">
        <f>M204/L204*100</f>
        <v>0</v>
      </c>
      <c r="O204" s="120">
        <f>M204/J204*100</f>
        <v>0</v>
      </c>
    </row>
    <row r="205" spans="2:15" ht="20.45" customHeight="1" x14ac:dyDescent="0.2">
      <c r="B205" s="176"/>
      <c r="C205" s="177"/>
      <c r="D205" s="177"/>
      <c r="E205" s="178"/>
      <c r="F205" s="137" t="s">
        <v>242</v>
      </c>
      <c r="G205" s="251" t="s">
        <v>243</v>
      </c>
      <c r="H205" s="252"/>
      <c r="I205" s="253"/>
      <c r="J205" s="121">
        <v>1600</v>
      </c>
      <c r="K205" s="122"/>
      <c r="L205" s="122"/>
      <c r="M205" s="121">
        <v>0</v>
      </c>
      <c r="N205" s="123"/>
      <c r="O205" s="123"/>
    </row>
    <row r="206" spans="2:15" ht="18" customHeight="1" x14ac:dyDescent="0.2">
      <c r="B206" s="251"/>
      <c r="C206" s="252"/>
      <c r="D206" s="252"/>
      <c r="E206" s="253"/>
      <c r="F206" s="131">
        <v>313</v>
      </c>
      <c r="G206" s="296" t="s">
        <v>210</v>
      </c>
      <c r="H206" s="297"/>
      <c r="I206" s="298"/>
      <c r="J206" s="118">
        <v>18964.919999999998</v>
      </c>
      <c r="K206" s="119">
        <v>10032</v>
      </c>
      <c r="L206" s="119">
        <v>10032</v>
      </c>
      <c r="M206" s="118">
        <v>8793.07</v>
      </c>
      <c r="N206" s="120">
        <f>M206/L206*100</f>
        <v>87.650219298245617</v>
      </c>
      <c r="O206" s="120">
        <f t="shared" si="0"/>
        <v>46.364920073483049</v>
      </c>
    </row>
    <row r="207" spans="2:15" ht="22.9" customHeight="1" x14ac:dyDescent="0.2">
      <c r="B207" s="251"/>
      <c r="C207" s="252"/>
      <c r="D207" s="252"/>
      <c r="E207" s="253"/>
      <c r="F207" s="137" t="s">
        <v>244</v>
      </c>
      <c r="G207" s="251" t="s">
        <v>245</v>
      </c>
      <c r="H207" s="252"/>
      <c r="I207" s="253"/>
      <c r="J207" s="121">
        <v>18964.919999999998</v>
      </c>
      <c r="K207" s="122"/>
      <c r="L207" s="122"/>
      <c r="M207" s="121">
        <v>8793.07</v>
      </c>
      <c r="N207" s="123"/>
      <c r="O207" s="123"/>
    </row>
    <row r="208" spans="2:15" ht="20.45" customHeight="1" x14ac:dyDescent="0.2">
      <c r="B208" s="251"/>
      <c r="C208" s="252"/>
      <c r="D208" s="252"/>
      <c r="E208" s="253"/>
      <c r="F208" s="131">
        <v>321</v>
      </c>
      <c r="G208" s="248" t="s">
        <v>2</v>
      </c>
      <c r="H208" s="249"/>
      <c r="I208" s="250"/>
      <c r="J208" s="118">
        <v>3770.68</v>
      </c>
      <c r="K208" s="119">
        <v>2000</v>
      </c>
      <c r="L208" s="119">
        <v>2000</v>
      </c>
      <c r="M208" s="118">
        <v>204</v>
      </c>
      <c r="N208" s="120">
        <f>M208/L208*100</f>
        <v>10.199999999999999</v>
      </c>
      <c r="O208" s="120">
        <f t="shared" si="0"/>
        <v>5.4101647448205625</v>
      </c>
    </row>
    <row r="209" spans="2:15" ht="30.6" customHeight="1" x14ac:dyDescent="0.2">
      <c r="B209" s="251"/>
      <c r="C209" s="252"/>
      <c r="D209" s="252"/>
      <c r="E209" s="253"/>
      <c r="F209" s="137" t="s">
        <v>3</v>
      </c>
      <c r="G209" s="251" t="s">
        <v>262</v>
      </c>
      <c r="H209" s="252"/>
      <c r="I209" s="253"/>
      <c r="J209" s="121">
        <v>3770.68</v>
      </c>
      <c r="K209" s="122"/>
      <c r="L209" s="122"/>
      <c r="M209" s="121">
        <v>204</v>
      </c>
      <c r="N209" s="123"/>
      <c r="O209" s="123"/>
    </row>
    <row r="210" spans="2:15" ht="25.15" customHeight="1" x14ac:dyDescent="0.2">
      <c r="B210" s="251"/>
      <c r="C210" s="252"/>
      <c r="D210" s="252"/>
      <c r="E210" s="253"/>
      <c r="F210" s="131">
        <v>322</v>
      </c>
      <c r="G210" s="248" t="s">
        <v>219</v>
      </c>
      <c r="H210" s="249"/>
      <c r="I210" s="250"/>
      <c r="J210" s="118">
        <v>310</v>
      </c>
      <c r="K210" s="119">
        <v>1500</v>
      </c>
      <c r="L210" s="119">
        <v>1500</v>
      </c>
      <c r="M210" s="118">
        <v>1638</v>
      </c>
      <c r="N210" s="120">
        <f>M210/L210*100</f>
        <v>109.2</v>
      </c>
      <c r="O210" s="120">
        <f>M210/J210*100</f>
        <v>528.38709677419354</v>
      </c>
    </row>
    <row r="211" spans="2:15" ht="29.45" customHeight="1" x14ac:dyDescent="0.2">
      <c r="B211" s="251"/>
      <c r="C211" s="252"/>
      <c r="D211" s="252"/>
      <c r="E211" s="253"/>
      <c r="F211" s="137" t="s">
        <v>33</v>
      </c>
      <c r="G211" s="251" t="s">
        <v>34</v>
      </c>
      <c r="H211" s="252"/>
      <c r="I211" s="253"/>
      <c r="J211" s="121">
        <v>310</v>
      </c>
      <c r="K211" s="122"/>
      <c r="L211" s="122"/>
      <c r="M211" s="121">
        <v>1638</v>
      </c>
      <c r="N211" s="123"/>
      <c r="O211" s="123"/>
    </row>
    <row r="212" spans="2:15" ht="16.899999999999999" customHeight="1" x14ac:dyDescent="0.2">
      <c r="B212" s="251"/>
      <c r="C212" s="252"/>
      <c r="D212" s="252"/>
      <c r="E212" s="253"/>
      <c r="F212" s="131">
        <v>323</v>
      </c>
      <c r="G212" s="248" t="s">
        <v>6</v>
      </c>
      <c r="H212" s="249"/>
      <c r="I212" s="250"/>
      <c r="J212" s="118">
        <f>+J213+J214++J215+J216+J217</f>
        <v>91084.489999999991</v>
      </c>
      <c r="K212" s="119">
        <v>226770</v>
      </c>
      <c r="L212" s="119">
        <v>226770</v>
      </c>
      <c r="M212" s="118">
        <v>189745.85</v>
      </c>
      <c r="N212" s="120">
        <f>M212/L212*100</f>
        <v>83.673259249459804</v>
      </c>
      <c r="O212" s="120">
        <f>M212/J212*100</f>
        <v>208.31850735509417</v>
      </c>
    </row>
    <row r="213" spans="2:15" ht="22.9" customHeight="1" x14ac:dyDescent="0.2">
      <c r="B213" s="251"/>
      <c r="C213" s="252"/>
      <c r="D213" s="252"/>
      <c r="E213" s="253"/>
      <c r="F213" s="137" t="s">
        <v>37</v>
      </c>
      <c r="G213" s="251" t="s">
        <v>38</v>
      </c>
      <c r="H213" s="252"/>
      <c r="I213" s="253"/>
      <c r="J213" s="121">
        <v>1183.79</v>
      </c>
      <c r="K213" s="122"/>
      <c r="L213" s="122"/>
      <c r="M213" s="121">
        <v>0</v>
      </c>
      <c r="N213" s="123"/>
      <c r="O213" s="123"/>
    </row>
    <row r="214" spans="2:15" ht="24" customHeight="1" x14ac:dyDescent="0.2">
      <c r="B214" s="251"/>
      <c r="C214" s="252"/>
      <c r="D214" s="252"/>
      <c r="E214" s="253"/>
      <c r="F214" s="137" t="s">
        <v>7</v>
      </c>
      <c r="G214" s="251" t="s">
        <v>32</v>
      </c>
      <c r="H214" s="252"/>
      <c r="I214" s="253"/>
      <c r="J214" s="121">
        <v>24030.42</v>
      </c>
      <c r="K214" s="122"/>
      <c r="L214" s="122"/>
      <c r="M214" s="121">
        <v>26735.25</v>
      </c>
      <c r="N214" s="123"/>
      <c r="O214" s="123"/>
    </row>
    <row r="215" spans="2:15" ht="24" customHeight="1" x14ac:dyDescent="0.2">
      <c r="B215" s="218"/>
      <c r="C215" s="219"/>
      <c r="D215" s="219"/>
      <c r="E215" s="220"/>
      <c r="F215" s="137" t="s">
        <v>263</v>
      </c>
      <c r="G215" s="251" t="s">
        <v>264</v>
      </c>
      <c r="H215" s="252"/>
      <c r="I215" s="253"/>
      <c r="J215" s="121">
        <v>5062.5</v>
      </c>
      <c r="K215" s="122"/>
      <c r="L215" s="122"/>
      <c r="M215" s="121">
        <v>0</v>
      </c>
      <c r="N215" s="123"/>
      <c r="O215" s="123"/>
    </row>
    <row r="216" spans="2:15" ht="19.899999999999999" customHeight="1" x14ac:dyDescent="0.2">
      <c r="B216" s="251"/>
      <c r="C216" s="252"/>
      <c r="D216" s="252"/>
      <c r="E216" s="253"/>
      <c r="F216" s="132">
        <v>3236</v>
      </c>
      <c r="G216" s="251" t="s">
        <v>292</v>
      </c>
      <c r="H216" s="252"/>
      <c r="I216" s="253"/>
      <c r="J216" s="121">
        <v>0</v>
      </c>
      <c r="K216" s="122"/>
      <c r="L216" s="122"/>
      <c r="M216" s="121">
        <v>1200</v>
      </c>
      <c r="N216" s="123"/>
      <c r="O216" s="123"/>
    </row>
    <row r="217" spans="2:15" ht="21" customHeight="1" x14ac:dyDescent="0.2">
      <c r="B217" s="251"/>
      <c r="C217" s="252"/>
      <c r="D217" s="252"/>
      <c r="E217" s="253"/>
      <c r="F217" s="137" t="s">
        <v>9</v>
      </c>
      <c r="G217" s="251" t="s">
        <v>10</v>
      </c>
      <c r="H217" s="252"/>
      <c r="I217" s="253"/>
      <c r="J217" s="121">
        <v>60807.78</v>
      </c>
      <c r="K217" s="122"/>
      <c r="L217" s="122"/>
      <c r="M217" s="121">
        <v>161810.6</v>
      </c>
      <c r="N217" s="123"/>
      <c r="O217" s="123"/>
    </row>
    <row r="218" spans="2:15" ht="21" customHeight="1" x14ac:dyDescent="0.2">
      <c r="B218" s="251"/>
      <c r="C218" s="252"/>
      <c r="D218" s="252"/>
      <c r="E218" s="253"/>
      <c r="F218" s="131">
        <v>329</v>
      </c>
      <c r="G218" s="248" t="s">
        <v>21</v>
      </c>
      <c r="H218" s="249"/>
      <c r="I218" s="250"/>
      <c r="J218" s="118">
        <f>+J219+J220</f>
        <v>790.5</v>
      </c>
      <c r="K218" s="119">
        <v>4000</v>
      </c>
      <c r="L218" s="119">
        <v>4000</v>
      </c>
      <c r="M218" s="118">
        <v>0</v>
      </c>
      <c r="N218" s="120">
        <f>M218/L218*100</f>
        <v>0</v>
      </c>
      <c r="O218" s="120">
        <f>M218/J218*100</f>
        <v>0</v>
      </c>
    </row>
    <row r="219" spans="2:15" ht="20.45" customHeight="1" x14ac:dyDescent="0.2">
      <c r="B219" s="251"/>
      <c r="C219" s="252"/>
      <c r="D219" s="252"/>
      <c r="E219" s="253"/>
      <c r="F219" s="137" t="s">
        <v>111</v>
      </c>
      <c r="G219" s="251" t="s">
        <v>235</v>
      </c>
      <c r="H219" s="252"/>
      <c r="I219" s="253"/>
      <c r="J219" s="121">
        <v>608</v>
      </c>
      <c r="K219" s="122"/>
      <c r="L219" s="122"/>
      <c r="M219" s="121">
        <v>0</v>
      </c>
      <c r="N219" s="123"/>
      <c r="O219" s="123"/>
    </row>
    <row r="220" spans="2:15" ht="25.15" customHeight="1" x14ac:dyDescent="0.2">
      <c r="B220" s="251"/>
      <c r="C220" s="252"/>
      <c r="D220" s="252"/>
      <c r="E220" s="253"/>
      <c r="F220" s="137" t="s">
        <v>8</v>
      </c>
      <c r="G220" s="251" t="s">
        <v>21</v>
      </c>
      <c r="H220" s="252"/>
      <c r="I220" s="253"/>
      <c r="J220" s="121">
        <v>182.5</v>
      </c>
      <c r="K220" s="122"/>
      <c r="L220" s="122"/>
      <c r="M220" s="121">
        <v>0</v>
      </c>
      <c r="N220" s="123"/>
      <c r="O220" s="123"/>
    </row>
    <row r="221" spans="2:15" ht="13.15" customHeight="1" x14ac:dyDescent="0.2">
      <c r="B221" s="254" t="s">
        <v>213</v>
      </c>
      <c r="C221" s="255"/>
      <c r="D221" s="255"/>
      <c r="E221" s="255"/>
      <c r="F221" s="255"/>
      <c r="G221" s="255"/>
      <c r="H221" s="255"/>
      <c r="I221" s="256"/>
      <c r="J221" s="144">
        <f>+J202+J204+J206+J208+J210+J212+J218</f>
        <v>231459.39999999997</v>
      </c>
      <c r="K221" s="144">
        <f>+K202+K204+K206+K208+K210+K212+K218</f>
        <v>307602</v>
      </c>
      <c r="L221" s="144">
        <f>+L202+L204+L206+L208+L210+L212+L218</f>
        <v>307602</v>
      </c>
      <c r="M221" s="144">
        <f>+M202+M204+M206+M208+M210+M212+M218</f>
        <v>253672.17</v>
      </c>
      <c r="N221" s="120">
        <f>M221/L221*100</f>
        <v>82.467659508065623</v>
      </c>
      <c r="O221" s="120">
        <f>M221/J221*100</f>
        <v>109.59683210100779</v>
      </c>
    </row>
    <row r="222" spans="2:15" x14ac:dyDescent="0.2">
      <c r="B222" s="287"/>
      <c r="C222" s="288"/>
      <c r="D222" s="288"/>
      <c r="E222" s="288"/>
      <c r="F222" s="288"/>
      <c r="G222" s="288"/>
      <c r="H222" s="288"/>
      <c r="I222" s="289"/>
      <c r="J222" s="138"/>
      <c r="K222" s="138"/>
      <c r="L222" s="138"/>
      <c r="M222" s="139"/>
      <c r="N222" s="140"/>
      <c r="O222" s="140"/>
    </row>
    <row r="223" spans="2:15" ht="13.15" customHeight="1" x14ac:dyDescent="0.2">
      <c r="B223" s="245" t="s">
        <v>205</v>
      </c>
      <c r="C223" s="246"/>
      <c r="D223" s="246"/>
      <c r="E223" s="247"/>
      <c r="F223" s="164" t="s">
        <v>265</v>
      </c>
      <c r="G223" s="245" t="s">
        <v>266</v>
      </c>
      <c r="H223" s="246"/>
      <c r="I223" s="247"/>
      <c r="J223" s="165">
        <v>301445.84000000003</v>
      </c>
      <c r="K223" s="165">
        <v>315195</v>
      </c>
      <c r="L223" s="165">
        <v>315195</v>
      </c>
      <c r="M223" s="165">
        <v>292171.45</v>
      </c>
      <c r="N223" s="165">
        <f>M223/L223*100</f>
        <v>92.695458367042633</v>
      </c>
      <c r="O223" s="165">
        <f>M223/J223*100</f>
        <v>96.923364409341318</v>
      </c>
    </row>
    <row r="224" spans="2:15" ht="13.15" customHeight="1" x14ac:dyDescent="0.2">
      <c r="B224" s="257" t="s">
        <v>190</v>
      </c>
      <c r="C224" s="258"/>
      <c r="D224" s="258"/>
      <c r="E224" s="259"/>
      <c r="F224" s="206" t="s">
        <v>233</v>
      </c>
      <c r="G224" s="257" t="s">
        <v>234</v>
      </c>
      <c r="H224" s="258"/>
      <c r="I224" s="259"/>
      <c r="J224" s="205">
        <v>301445.84000000003</v>
      </c>
      <c r="K224" s="205">
        <v>311970</v>
      </c>
      <c r="L224" s="205">
        <v>311970</v>
      </c>
      <c r="M224" s="205">
        <v>288946.45</v>
      </c>
      <c r="N224" s="205">
        <f>M224/L224*100</f>
        <v>92.619947430842714</v>
      </c>
      <c r="O224" s="205">
        <f>M224/J224*100</f>
        <v>95.853520486466152</v>
      </c>
    </row>
    <row r="225" spans="2:15" ht="13.15" customHeight="1" x14ac:dyDescent="0.2">
      <c r="B225" s="251"/>
      <c r="C225" s="252"/>
      <c r="D225" s="252"/>
      <c r="E225" s="253"/>
      <c r="F225" s="131">
        <v>311</v>
      </c>
      <c r="G225" s="248" t="s">
        <v>207</v>
      </c>
      <c r="H225" s="249"/>
      <c r="I225" s="250"/>
      <c r="J225" s="120">
        <v>189176.89</v>
      </c>
      <c r="K225" s="120">
        <v>193000</v>
      </c>
      <c r="L225" s="120">
        <v>193000</v>
      </c>
      <c r="M225" s="120">
        <v>190600.84</v>
      </c>
      <c r="N225" s="120">
        <f>M225/L225*100</f>
        <v>98.756911917098449</v>
      </c>
      <c r="O225" s="120">
        <f>M225/J225*100</f>
        <v>100.75270821927562</v>
      </c>
    </row>
    <row r="226" spans="2:15" ht="18" customHeight="1" x14ac:dyDescent="0.2">
      <c r="B226" s="251"/>
      <c r="C226" s="252"/>
      <c r="D226" s="252"/>
      <c r="E226" s="253"/>
      <c r="F226" s="137" t="s">
        <v>242</v>
      </c>
      <c r="G226" s="251" t="s">
        <v>243</v>
      </c>
      <c r="H226" s="252"/>
      <c r="I226" s="253"/>
      <c r="J226" s="121">
        <v>189176.89</v>
      </c>
      <c r="K226" s="122"/>
      <c r="L226" s="122"/>
      <c r="M226" s="121">
        <v>190600.84</v>
      </c>
      <c r="N226" s="123"/>
      <c r="O226" s="123"/>
    </row>
    <row r="227" spans="2:15" ht="22.9" customHeight="1" x14ac:dyDescent="0.2">
      <c r="B227" s="251"/>
      <c r="C227" s="252"/>
      <c r="D227" s="252"/>
      <c r="E227" s="253"/>
      <c r="F227" s="131">
        <v>312</v>
      </c>
      <c r="G227" s="248" t="s">
        <v>209</v>
      </c>
      <c r="H227" s="249"/>
      <c r="I227" s="250"/>
      <c r="J227" s="118">
        <v>8670</v>
      </c>
      <c r="K227" s="119">
        <v>8000</v>
      </c>
      <c r="L227" s="119">
        <v>8000</v>
      </c>
      <c r="M227" s="118">
        <v>5200</v>
      </c>
      <c r="N227" s="120">
        <f>M227/L227*100</f>
        <v>65</v>
      </c>
      <c r="O227" s="120">
        <f>M227/J227*100</f>
        <v>59.976931949250286</v>
      </c>
    </row>
    <row r="228" spans="2:15" ht="29.45" customHeight="1" x14ac:dyDescent="0.2">
      <c r="B228" s="251"/>
      <c r="C228" s="252"/>
      <c r="D228" s="252"/>
      <c r="E228" s="253"/>
      <c r="F228" s="137" t="s">
        <v>1</v>
      </c>
      <c r="G228" s="251" t="s">
        <v>209</v>
      </c>
      <c r="H228" s="252"/>
      <c r="I228" s="253"/>
      <c r="J228" s="121">
        <v>8670</v>
      </c>
      <c r="K228" s="122"/>
      <c r="L228" s="122"/>
      <c r="M228" s="121">
        <v>5200</v>
      </c>
      <c r="N228" s="123"/>
      <c r="O228" s="123"/>
    </row>
    <row r="229" spans="2:15" ht="17.45" customHeight="1" x14ac:dyDescent="0.2">
      <c r="B229" s="251"/>
      <c r="C229" s="252"/>
      <c r="D229" s="252"/>
      <c r="E229" s="253"/>
      <c r="F229" s="131">
        <v>313</v>
      </c>
      <c r="G229" s="248" t="s">
        <v>210</v>
      </c>
      <c r="H229" s="249"/>
      <c r="I229" s="250"/>
      <c r="J229" s="118">
        <v>31214.15</v>
      </c>
      <c r="K229" s="119">
        <v>31845</v>
      </c>
      <c r="L229" s="119">
        <v>31845</v>
      </c>
      <c r="M229" s="118">
        <v>31449.16</v>
      </c>
      <c r="N229" s="120">
        <f>M229/L229*100</f>
        <v>98.756979117600878</v>
      </c>
      <c r="O229" s="120">
        <f>M229/J229*100</f>
        <v>100.75289572197224</v>
      </c>
    </row>
    <row r="230" spans="2:15" ht="21.6" customHeight="1" x14ac:dyDescent="0.2">
      <c r="B230" s="251"/>
      <c r="C230" s="252"/>
      <c r="D230" s="252"/>
      <c r="E230" s="253"/>
      <c r="F230" s="137" t="s">
        <v>244</v>
      </c>
      <c r="G230" s="251" t="s">
        <v>245</v>
      </c>
      <c r="H230" s="252"/>
      <c r="I230" s="253"/>
      <c r="J230" s="121">
        <v>31214.15</v>
      </c>
      <c r="K230" s="122"/>
      <c r="L230" s="122"/>
      <c r="M230" s="121">
        <v>31449.16</v>
      </c>
      <c r="N230" s="123"/>
      <c r="O230" s="123"/>
    </row>
    <row r="231" spans="2:15" ht="25.15" customHeight="1" x14ac:dyDescent="0.2">
      <c r="B231" s="251"/>
      <c r="C231" s="252"/>
      <c r="D231" s="252"/>
      <c r="E231" s="253"/>
      <c r="F231" s="131">
        <v>321</v>
      </c>
      <c r="G231" s="248" t="s">
        <v>2</v>
      </c>
      <c r="H231" s="249"/>
      <c r="I231" s="250"/>
      <c r="J231" s="118">
        <v>38843.599999999999</v>
      </c>
      <c r="K231" s="119">
        <v>42635</v>
      </c>
      <c r="L231" s="119">
        <v>42635</v>
      </c>
      <c r="M231" s="118">
        <v>39333.29</v>
      </c>
      <c r="N231" s="120">
        <f>M231/L231*100</f>
        <v>92.255869590711853</v>
      </c>
      <c r="O231" s="120">
        <f>M231/J231*100</f>
        <v>101.26067099856861</v>
      </c>
    </row>
    <row r="232" spans="2:15" ht="19.899999999999999" customHeight="1" x14ac:dyDescent="0.2">
      <c r="B232" s="251"/>
      <c r="C232" s="252"/>
      <c r="D232" s="252"/>
      <c r="E232" s="253"/>
      <c r="F232" s="137" t="s">
        <v>3</v>
      </c>
      <c r="G232" s="251" t="s">
        <v>262</v>
      </c>
      <c r="H232" s="252"/>
      <c r="I232" s="253"/>
      <c r="J232" s="121">
        <v>38843.599999999999</v>
      </c>
      <c r="K232" s="122"/>
      <c r="L232" s="122"/>
      <c r="M232" s="121">
        <v>39333.29</v>
      </c>
      <c r="N232" s="123"/>
      <c r="O232" s="123"/>
    </row>
    <row r="233" spans="2:15" ht="19.899999999999999" customHeight="1" x14ac:dyDescent="0.2">
      <c r="B233" s="251"/>
      <c r="C233" s="252"/>
      <c r="D233" s="252"/>
      <c r="E233" s="253"/>
      <c r="F233" s="131">
        <v>322</v>
      </c>
      <c r="G233" s="248" t="s">
        <v>219</v>
      </c>
      <c r="H233" s="249"/>
      <c r="I233" s="250"/>
      <c r="J233" s="118">
        <f>+J234+J235+J236+J237</f>
        <v>15027.7</v>
      </c>
      <c r="K233" s="119">
        <v>19820</v>
      </c>
      <c r="L233" s="119">
        <v>19820</v>
      </c>
      <c r="M233" s="118">
        <v>14101.34</v>
      </c>
      <c r="N233" s="120">
        <f>M233/L233*100</f>
        <v>71.147023208879929</v>
      </c>
      <c r="O233" s="120">
        <f>M233/J233*100</f>
        <v>93.835650166026724</v>
      </c>
    </row>
    <row r="234" spans="2:15" ht="31.9" customHeight="1" x14ac:dyDescent="0.2">
      <c r="B234" s="251"/>
      <c r="C234" s="252"/>
      <c r="D234" s="252"/>
      <c r="E234" s="253"/>
      <c r="F234" s="132">
        <v>3221</v>
      </c>
      <c r="G234" s="251" t="s">
        <v>34</v>
      </c>
      <c r="H234" s="252"/>
      <c r="I234" s="253"/>
      <c r="J234" s="121">
        <v>0</v>
      </c>
      <c r="K234" s="122"/>
      <c r="L234" s="122"/>
      <c r="M234" s="121">
        <v>1344</v>
      </c>
      <c r="N234" s="123"/>
      <c r="O234" s="129"/>
    </row>
    <row r="235" spans="2:15" ht="16.149999999999999" customHeight="1" x14ac:dyDescent="0.2">
      <c r="B235" s="251"/>
      <c r="C235" s="252"/>
      <c r="D235" s="252"/>
      <c r="E235" s="253"/>
      <c r="F235" s="137" t="s">
        <v>30</v>
      </c>
      <c r="G235" s="251" t="s">
        <v>31</v>
      </c>
      <c r="H235" s="252"/>
      <c r="I235" s="253"/>
      <c r="J235" s="121">
        <v>12909.7</v>
      </c>
      <c r="K235" s="122"/>
      <c r="L235" s="122"/>
      <c r="M235" s="121">
        <v>11918.14</v>
      </c>
      <c r="N235" s="123"/>
      <c r="O235" s="123"/>
    </row>
    <row r="236" spans="2:15" ht="20.45" customHeight="1" x14ac:dyDescent="0.2">
      <c r="B236" s="176"/>
      <c r="C236" s="177"/>
      <c r="D236" s="177"/>
      <c r="E236" s="178"/>
      <c r="F236" s="132">
        <v>3224</v>
      </c>
      <c r="G236" s="251" t="s">
        <v>252</v>
      </c>
      <c r="H236" s="252"/>
      <c r="I236" s="253"/>
      <c r="J236" s="121">
        <v>0</v>
      </c>
      <c r="K236" s="122"/>
      <c r="L236" s="122"/>
      <c r="M236" s="121">
        <v>120</v>
      </c>
      <c r="N236" s="123"/>
      <c r="O236" s="129"/>
    </row>
    <row r="237" spans="2:15" ht="28.9" customHeight="1" x14ac:dyDescent="0.2">
      <c r="B237" s="251"/>
      <c r="C237" s="252"/>
      <c r="D237" s="252"/>
      <c r="E237" s="253"/>
      <c r="F237" s="132">
        <v>3225</v>
      </c>
      <c r="G237" s="251" t="s">
        <v>253</v>
      </c>
      <c r="H237" s="252"/>
      <c r="I237" s="253"/>
      <c r="J237" s="121">
        <v>2118</v>
      </c>
      <c r="K237" s="122"/>
      <c r="L237" s="122"/>
      <c r="M237" s="121">
        <v>719.2</v>
      </c>
      <c r="N237" s="123"/>
      <c r="O237" s="129"/>
    </row>
    <row r="238" spans="2:15" ht="19.149999999999999" customHeight="1" x14ac:dyDescent="0.2">
      <c r="B238" s="251"/>
      <c r="C238" s="252"/>
      <c r="D238" s="252"/>
      <c r="E238" s="253"/>
      <c r="F238" s="131">
        <v>323</v>
      </c>
      <c r="G238" s="248" t="s">
        <v>6</v>
      </c>
      <c r="H238" s="249"/>
      <c r="I238" s="250"/>
      <c r="J238" s="118">
        <f>+J239+J240+J241+J242</f>
        <v>13262.48</v>
      </c>
      <c r="K238" s="119">
        <v>14550</v>
      </c>
      <c r="L238" s="119">
        <v>14550</v>
      </c>
      <c r="M238" s="118">
        <v>6743.02</v>
      </c>
      <c r="N238" s="120">
        <f>M238/L238*100</f>
        <v>46.34378006872852</v>
      </c>
      <c r="O238" s="120">
        <f>M238/J238*100</f>
        <v>50.842828792201765</v>
      </c>
    </row>
    <row r="239" spans="2:15" ht="33.6" customHeight="1" x14ac:dyDescent="0.2">
      <c r="B239" s="251"/>
      <c r="C239" s="252"/>
      <c r="D239" s="252"/>
      <c r="E239" s="253"/>
      <c r="F239" s="137" t="s">
        <v>13</v>
      </c>
      <c r="G239" s="251" t="s">
        <v>14</v>
      </c>
      <c r="H239" s="252"/>
      <c r="I239" s="253"/>
      <c r="J239" s="121">
        <v>11222.46</v>
      </c>
      <c r="K239" s="122"/>
      <c r="L239" s="122"/>
      <c r="M239" s="121">
        <v>3468</v>
      </c>
      <c r="N239" s="123"/>
      <c r="O239" s="123"/>
    </row>
    <row r="240" spans="2:15" ht="13.15" customHeight="1" x14ac:dyDescent="0.2">
      <c r="B240" s="251"/>
      <c r="C240" s="252"/>
      <c r="D240" s="252"/>
      <c r="E240" s="253"/>
      <c r="F240" s="137" t="s">
        <v>263</v>
      </c>
      <c r="G240" s="251" t="s">
        <v>264</v>
      </c>
      <c r="H240" s="252"/>
      <c r="I240" s="253"/>
      <c r="J240" s="121">
        <v>0</v>
      </c>
      <c r="K240" s="122"/>
      <c r="L240" s="122"/>
      <c r="M240" s="121">
        <v>1240</v>
      </c>
      <c r="N240" s="123"/>
      <c r="O240" s="123"/>
    </row>
    <row r="241" spans="2:15" ht="22.15" customHeight="1" x14ac:dyDescent="0.2">
      <c r="B241" s="251"/>
      <c r="C241" s="252"/>
      <c r="D241" s="252"/>
      <c r="E241" s="253"/>
      <c r="F241" s="132">
        <v>3236</v>
      </c>
      <c r="G241" s="251" t="s">
        <v>43</v>
      </c>
      <c r="H241" s="252"/>
      <c r="I241" s="253"/>
      <c r="J241" s="121">
        <v>375</v>
      </c>
      <c r="K241" s="122"/>
      <c r="L241" s="122"/>
      <c r="M241" s="121">
        <v>400</v>
      </c>
      <c r="N241" s="123"/>
      <c r="O241" s="129"/>
    </row>
    <row r="242" spans="2:15" ht="13.15" customHeight="1" x14ac:dyDescent="0.2">
      <c r="B242" s="251"/>
      <c r="C242" s="252"/>
      <c r="D242" s="252"/>
      <c r="E242" s="253"/>
      <c r="F242" s="132">
        <v>3239</v>
      </c>
      <c r="G242" s="251" t="s">
        <v>12</v>
      </c>
      <c r="H242" s="252"/>
      <c r="I242" s="253"/>
      <c r="J242" s="121">
        <v>1665.02</v>
      </c>
      <c r="K242" s="122"/>
      <c r="L242" s="122"/>
      <c r="M242" s="121">
        <v>1635.02</v>
      </c>
      <c r="N242" s="123"/>
      <c r="O242" s="129"/>
    </row>
    <row r="243" spans="2:15" ht="22.15" customHeight="1" x14ac:dyDescent="0.2">
      <c r="B243" s="251"/>
      <c r="C243" s="252"/>
      <c r="D243" s="252"/>
      <c r="E243" s="253"/>
      <c r="F243" s="131">
        <v>329</v>
      </c>
      <c r="G243" s="248" t="s">
        <v>21</v>
      </c>
      <c r="H243" s="249"/>
      <c r="I243" s="250"/>
      <c r="J243" s="118">
        <f>+J244+J245+J246</f>
        <v>5251.02</v>
      </c>
      <c r="K243" s="119">
        <v>2120</v>
      </c>
      <c r="L243" s="119">
        <v>2120</v>
      </c>
      <c r="M243" s="118">
        <v>1518.8</v>
      </c>
      <c r="N243" s="120">
        <f>M243/L243*100</f>
        <v>71.641509433962256</v>
      </c>
      <c r="O243" s="120">
        <f>M243/J243*100</f>
        <v>28.923904308115372</v>
      </c>
    </row>
    <row r="244" spans="2:15" ht="22.15" customHeight="1" x14ac:dyDescent="0.2">
      <c r="B244" s="176"/>
      <c r="C244" s="177"/>
      <c r="D244" s="177"/>
      <c r="E244" s="178"/>
      <c r="F244" s="137" t="s">
        <v>267</v>
      </c>
      <c r="G244" s="251" t="s">
        <v>227</v>
      </c>
      <c r="H244" s="252"/>
      <c r="I244" s="253"/>
      <c r="J244" s="121">
        <v>1450.72</v>
      </c>
      <c r="K244" s="122"/>
      <c r="L244" s="122"/>
      <c r="M244" s="121">
        <v>1518.8</v>
      </c>
      <c r="N244" s="123"/>
      <c r="O244" s="123"/>
    </row>
    <row r="245" spans="2:15" ht="22.15" customHeight="1" x14ac:dyDescent="0.2">
      <c r="B245" s="176"/>
      <c r="C245" s="177"/>
      <c r="D245" s="177"/>
      <c r="E245" s="178"/>
      <c r="F245" s="132">
        <v>3295</v>
      </c>
      <c r="G245" s="251" t="s">
        <v>40</v>
      </c>
      <c r="H245" s="252"/>
      <c r="I245" s="253"/>
      <c r="J245" s="121">
        <v>3225</v>
      </c>
      <c r="K245" s="122"/>
      <c r="L245" s="122"/>
      <c r="M245" s="121">
        <v>0</v>
      </c>
      <c r="N245" s="123"/>
      <c r="O245" s="123"/>
    </row>
    <row r="246" spans="2:15" ht="21" customHeight="1" x14ac:dyDescent="0.2">
      <c r="B246" s="251"/>
      <c r="C246" s="252"/>
      <c r="D246" s="252"/>
      <c r="E246" s="253"/>
      <c r="F246" s="132">
        <v>3299</v>
      </c>
      <c r="G246" s="251" t="s">
        <v>21</v>
      </c>
      <c r="H246" s="252"/>
      <c r="I246" s="253"/>
      <c r="J246" s="121">
        <v>575.29999999999995</v>
      </c>
      <c r="K246" s="122"/>
      <c r="L246" s="122"/>
      <c r="M246" s="121">
        <v>0</v>
      </c>
      <c r="N246" s="123"/>
      <c r="O246" s="123"/>
    </row>
    <row r="247" spans="2:15" ht="13.15" customHeight="1" x14ac:dyDescent="0.2">
      <c r="B247" s="254" t="s">
        <v>213</v>
      </c>
      <c r="C247" s="255"/>
      <c r="D247" s="255"/>
      <c r="E247" s="255"/>
      <c r="F247" s="255"/>
      <c r="G247" s="255"/>
      <c r="H247" s="255"/>
      <c r="I247" s="256"/>
      <c r="J247" s="144">
        <f>+J225+J227+J229+J231+J233+J238+J243</f>
        <v>301445.84000000003</v>
      </c>
      <c r="K247" s="144">
        <f>+K225+K227+K229+K231+K233+K238+K243</f>
        <v>311970</v>
      </c>
      <c r="L247" s="144">
        <f>+L225+L227+L229+L231+L233+L238+L243</f>
        <v>311970</v>
      </c>
      <c r="M247" s="144">
        <f>+M225+M227+M229+M231+M233+M238+M243</f>
        <v>288946.45</v>
      </c>
      <c r="N247" s="120">
        <f>M247/L247*100</f>
        <v>92.619947430842714</v>
      </c>
      <c r="O247" s="120">
        <f>M247/J247*100</f>
        <v>95.853520486466152</v>
      </c>
    </row>
    <row r="248" spans="2:15" ht="21.6" customHeight="1" x14ac:dyDescent="0.2">
      <c r="B248" s="257" t="s">
        <v>190</v>
      </c>
      <c r="C248" s="258"/>
      <c r="D248" s="258"/>
      <c r="E248" s="259"/>
      <c r="F248" s="206" t="s">
        <v>249</v>
      </c>
      <c r="G248" s="257" t="s">
        <v>250</v>
      </c>
      <c r="H248" s="258"/>
      <c r="I248" s="259"/>
      <c r="J248" s="205">
        <v>0</v>
      </c>
      <c r="K248" s="205">
        <v>3225</v>
      </c>
      <c r="L248" s="205">
        <v>3225</v>
      </c>
      <c r="M248" s="205">
        <v>3225</v>
      </c>
      <c r="N248" s="205">
        <f>M248/L248*100</f>
        <v>100</v>
      </c>
      <c r="O248" s="208" t="s">
        <v>202</v>
      </c>
    </row>
    <row r="249" spans="2:15" ht="20.45" customHeight="1" x14ac:dyDescent="0.2">
      <c r="B249" s="218"/>
      <c r="C249" s="219"/>
      <c r="D249" s="219"/>
      <c r="E249" s="220"/>
      <c r="F249" s="131">
        <v>322</v>
      </c>
      <c r="G249" s="248" t="s">
        <v>219</v>
      </c>
      <c r="H249" s="249"/>
      <c r="I249" s="250"/>
      <c r="J249" s="118">
        <v>0</v>
      </c>
      <c r="K249" s="119">
        <v>3225</v>
      </c>
      <c r="L249" s="119">
        <v>3225</v>
      </c>
      <c r="M249" s="118">
        <v>3225</v>
      </c>
      <c r="N249" s="120">
        <f>M249/L249*100</f>
        <v>100</v>
      </c>
      <c r="O249" s="143" t="s">
        <v>202</v>
      </c>
    </row>
    <row r="250" spans="2:15" ht="13.15" customHeight="1" x14ac:dyDescent="0.2">
      <c r="B250" s="218"/>
      <c r="C250" s="219"/>
      <c r="D250" s="219"/>
      <c r="E250" s="220"/>
      <c r="F250" s="132">
        <v>3223</v>
      </c>
      <c r="G250" s="251" t="s">
        <v>31</v>
      </c>
      <c r="H250" s="252"/>
      <c r="I250" s="253"/>
      <c r="J250" s="121">
        <v>0</v>
      </c>
      <c r="K250" s="122"/>
      <c r="L250" s="122"/>
      <c r="M250" s="121">
        <v>3225</v>
      </c>
      <c r="N250" s="123"/>
      <c r="O250" s="199"/>
    </row>
    <row r="251" spans="2:15" ht="13.15" customHeight="1" x14ac:dyDescent="0.2">
      <c r="B251" s="254" t="s">
        <v>213</v>
      </c>
      <c r="C251" s="255"/>
      <c r="D251" s="255"/>
      <c r="E251" s="255"/>
      <c r="F251" s="255"/>
      <c r="G251" s="255"/>
      <c r="H251" s="255"/>
      <c r="I251" s="256"/>
      <c r="J251" s="144">
        <v>0</v>
      </c>
      <c r="K251" s="144">
        <v>3225</v>
      </c>
      <c r="L251" s="144">
        <v>3225</v>
      </c>
      <c r="M251" s="144">
        <v>3225</v>
      </c>
      <c r="N251" s="120">
        <f>M251/L251*100</f>
        <v>100</v>
      </c>
      <c r="O251" s="143" t="s">
        <v>202</v>
      </c>
    </row>
    <row r="252" spans="2:15" x14ac:dyDescent="0.2">
      <c r="B252" s="287"/>
      <c r="C252" s="288"/>
      <c r="D252" s="288"/>
      <c r="E252" s="288"/>
      <c r="F252" s="288"/>
      <c r="G252" s="288"/>
      <c r="H252" s="288"/>
      <c r="I252" s="289"/>
      <c r="J252" s="118"/>
      <c r="K252" s="144"/>
      <c r="L252" s="144"/>
      <c r="M252" s="118"/>
      <c r="N252" s="120"/>
      <c r="O252" s="120"/>
    </row>
    <row r="253" spans="2:15" x14ac:dyDescent="0.2">
      <c r="B253" s="287"/>
      <c r="C253" s="288"/>
      <c r="D253" s="288"/>
      <c r="E253" s="288"/>
      <c r="F253" s="288"/>
      <c r="G253" s="288"/>
      <c r="H253" s="288"/>
      <c r="I253" s="289"/>
      <c r="J253" s="138"/>
      <c r="K253" s="138"/>
      <c r="L253" s="138"/>
      <c r="M253" s="139"/>
      <c r="N253" s="140"/>
      <c r="O253" s="140"/>
    </row>
    <row r="254" spans="2:15" ht="13.15" customHeight="1" x14ac:dyDescent="0.2">
      <c r="B254" s="245" t="s">
        <v>205</v>
      </c>
      <c r="C254" s="246"/>
      <c r="D254" s="246"/>
      <c r="E254" s="247"/>
      <c r="F254" s="164" t="s">
        <v>268</v>
      </c>
      <c r="G254" s="245" t="s">
        <v>269</v>
      </c>
      <c r="H254" s="246"/>
      <c r="I254" s="247"/>
      <c r="J254" s="165">
        <v>10000</v>
      </c>
      <c r="K254" s="165">
        <v>10000</v>
      </c>
      <c r="L254" s="165">
        <v>10000</v>
      </c>
      <c r="M254" s="165">
        <v>10000</v>
      </c>
      <c r="N254" s="165">
        <f>M254/L254*100</f>
        <v>100</v>
      </c>
      <c r="O254" s="165">
        <f>M254/J254*100</f>
        <v>100</v>
      </c>
    </row>
    <row r="255" spans="2:15" ht="24.6" customHeight="1" x14ac:dyDescent="0.2">
      <c r="B255" s="257" t="s">
        <v>190</v>
      </c>
      <c r="C255" s="258"/>
      <c r="D255" s="258"/>
      <c r="E255" s="259"/>
      <c r="F255" s="206" t="s">
        <v>0</v>
      </c>
      <c r="G255" s="257" t="s">
        <v>230</v>
      </c>
      <c r="H255" s="258"/>
      <c r="I255" s="259"/>
      <c r="J255" s="205">
        <v>10000</v>
      </c>
      <c r="K255" s="205">
        <v>10000</v>
      </c>
      <c r="L255" s="205">
        <v>10000</v>
      </c>
      <c r="M255" s="205">
        <v>10000</v>
      </c>
      <c r="N255" s="205">
        <f>M255/L255*100</f>
        <v>100</v>
      </c>
      <c r="O255" s="205">
        <f>M255/J255*100</f>
        <v>100</v>
      </c>
    </row>
    <row r="256" spans="2:15" ht="25.9" customHeight="1" x14ac:dyDescent="0.2">
      <c r="B256" s="251"/>
      <c r="C256" s="252"/>
      <c r="D256" s="252"/>
      <c r="E256" s="253"/>
      <c r="F256" s="131">
        <v>321</v>
      </c>
      <c r="G256" s="248" t="s">
        <v>2</v>
      </c>
      <c r="H256" s="249"/>
      <c r="I256" s="250"/>
      <c r="J256" s="120">
        <v>0</v>
      </c>
      <c r="K256" s="120">
        <v>599.79999999999995</v>
      </c>
      <c r="L256" s="120">
        <v>599.79999999999995</v>
      </c>
      <c r="M256" s="120">
        <v>599.79999999999995</v>
      </c>
      <c r="N256" s="120">
        <f>M256/L256*100</f>
        <v>100</v>
      </c>
      <c r="O256" s="143" t="s">
        <v>202</v>
      </c>
    </row>
    <row r="257" spans="2:15" ht="18.600000000000001" customHeight="1" x14ac:dyDescent="0.2">
      <c r="B257" s="133"/>
      <c r="C257" s="134"/>
      <c r="D257" s="134"/>
      <c r="E257" s="135"/>
      <c r="F257" s="132">
        <v>3211</v>
      </c>
      <c r="G257" s="251" t="s">
        <v>5</v>
      </c>
      <c r="H257" s="252"/>
      <c r="I257" s="253"/>
      <c r="J257" s="123">
        <v>0</v>
      </c>
      <c r="K257" s="123"/>
      <c r="L257" s="123"/>
      <c r="M257" s="123">
        <v>599.79999999999995</v>
      </c>
      <c r="N257" s="123"/>
      <c r="O257" s="123"/>
    </row>
    <row r="258" spans="2:15" ht="25.9" customHeight="1" x14ac:dyDescent="0.2">
      <c r="B258" s="133"/>
      <c r="C258" s="134"/>
      <c r="D258" s="134"/>
      <c r="E258" s="135"/>
      <c r="F258" s="131">
        <v>322</v>
      </c>
      <c r="G258" s="248" t="s">
        <v>219</v>
      </c>
      <c r="H258" s="249"/>
      <c r="I258" s="250"/>
      <c r="J258" s="120">
        <v>3691</v>
      </c>
      <c r="K258" s="120">
        <v>1405.5</v>
      </c>
      <c r="L258" s="120">
        <v>1405.5</v>
      </c>
      <c r="M258" s="120">
        <v>1405.5</v>
      </c>
      <c r="N258" s="120">
        <f>M258/L258*100</f>
        <v>100</v>
      </c>
      <c r="O258" s="120">
        <f>M258/J258*100</f>
        <v>38.079111351937144</v>
      </c>
    </row>
    <row r="259" spans="2:15" ht="32.450000000000003" customHeight="1" x14ac:dyDescent="0.2">
      <c r="B259" s="251"/>
      <c r="C259" s="252"/>
      <c r="D259" s="252"/>
      <c r="E259" s="253"/>
      <c r="F259" s="137" t="s">
        <v>33</v>
      </c>
      <c r="G259" s="251" t="s">
        <v>34</v>
      </c>
      <c r="H259" s="252"/>
      <c r="I259" s="253"/>
      <c r="J259" s="121">
        <v>3691</v>
      </c>
      <c r="K259" s="122"/>
      <c r="L259" s="122"/>
      <c r="M259" s="121">
        <v>1405.5</v>
      </c>
      <c r="N259" s="123"/>
      <c r="O259" s="123"/>
    </row>
    <row r="260" spans="2:15" ht="13.15" customHeight="1" x14ac:dyDescent="0.2">
      <c r="B260" s="251"/>
      <c r="C260" s="252"/>
      <c r="D260" s="252"/>
      <c r="E260" s="253"/>
      <c r="F260" s="131">
        <v>323</v>
      </c>
      <c r="G260" s="248" t="s">
        <v>6</v>
      </c>
      <c r="H260" s="249"/>
      <c r="I260" s="250"/>
      <c r="J260" s="118">
        <v>6309</v>
      </c>
      <c r="K260" s="119">
        <v>6475</v>
      </c>
      <c r="L260" s="119">
        <v>6475</v>
      </c>
      <c r="M260" s="118">
        <v>6475</v>
      </c>
      <c r="N260" s="120">
        <f>M260/L260*100</f>
        <v>100</v>
      </c>
      <c r="O260" s="120">
        <f>M260/J260*100</f>
        <v>102.63116183230305</v>
      </c>
    </row>
    <row r="261" spans="2:15" ht="13.9" customHeight="1" x14ac:dyDescent="0.2">
      <c r="B261" s="251"/>
      <c r="C261" s="252"/>
      <c r="D261" s="252"/>
      <c r="E261" s="253"/>
      <c r="F261" s="137" t="s">
        <v>11</v>
      </c>
      <c r="G261" s="251" t="s">
        <v>12</v>
      </c>
      <c r="H261" s="252"/>
      <c r="I261" s="253"/>
      <c r="J261" s="121">
        <v>6309</v>
      </c>
      <c r="K261" s="122"/>
      <c r="L261" s="122"/>
      <c r="M261" s="121">
        <v>6475</v>
      </c>
      <c r="N261" s="123"/>
      <c r="O261" s="123"/>
    </row>
    <row r="262" spans="2:15" ht="24" customHeight="1" x14ac:dyDescent="0.2">
      <c r="B262" s="251"/>
      <c r="C262" s="252"/>
      <c r="D262" s="252"/>
      <c r="E262" s="253"/>
      <c r="F262" s="131">
        <v>329</v>
      </c>
      <c r="G262" s="248" t="s">
        <v>21</v>
      </c>
      <c r="H262" s="249"/>
      <c r="I262" s="250"/>
      <c r="J262" s="118">
        <v>0</v>
      </c>
      <c r="K262" s="119">
        <v>1519.7</v>
      </c>
      <c r="L262" s="119">
        <v>1519.7</v>
      </c>
      <c r="M262" s="118">
        <v>1519.7</v>
      </c>
      <c r="N262" s="120">
        <f>M262/L262*100</f>
        <v>100</v>
      </c>
      <c r="O262" s="143" t="s">
        <v>202</v>
      </c>
    </row>
    <row r="263" spans="2:15" ht="19.149999999999999" customHeight="1" x14ac:dyDescent="0.2">
      <c r="B263" s="251"/>
      <c r="C263" s="252"/>
      <c r="D263" s="252"/>
      <c r="E263" s="253"/>
      <c r="F263" s="137" t="s">
        <v>8</v>
      </c>
      <c r="G263" s="251" t="s">
        <v>21</v>
      </c>
      <c r="H263" s="252"/>
      <c r="I263" s="253"/>
      <c r="J263" s="121">
        <v>0</v>
      </c>
      <c r="K263" s="122"/>
      <c r="L263" s="122"/>
      <c r="M263" s="121">
        <v>1519.7</v>
      </c>
      <c r="N263" s="123"/>
      <c r="O263" s="123"/>
    </row>
    <row r="264" spans="2:15" ht="13.15" customHeight="1" x14ac:dyDescent="0.2">
      <c r="B264" s="254" t="s">
        <v>213</v>
      </c>
      <c r="C264" s="255"/>
      <c r="D264" s="255"/>
      <c r="E264" s="255"/>
      <c r="F264" s="255"/>
      <c r="G264" s="255"/>
      <c r="H264" s="255"/>
      <c r="I264" s="256"/>
      <c r="J264" s="136">
        <f>J256+J258+J260+J262</f>
        <v>10000</v>
      </c>
      <c r="K264" s="136">
        <f>K256+K258+K260+K262</f>
        <v>10000</v>
      </c>
      <c r="L264" s="136">
        <f>L256+L258+L260+L262</f>
        <v>10000</v>
      </c>
      <c r="M264" s="136">
        <f>M256+M258+M260+M262</f>
        <v>10000</v>
      </c>
      <c r="N264" s="120">
        <f>M264/L264*100</f>
        <v>100</v>
      </c>
      <c r="O264" s="120">
        <f>M264/J264*100</f>
        <v>100</v>
      </c>
    </row>
    <row r="265" spans="2:15" x14ac:dyDescent="0.2">
      <c r="B265" s="287"/>
      <c r="C265" s="288"/>
      <c r="D265" s="288"/>
      <c r="E265" s="288"/>
      <c r="F265" s="288"/>
      <c r="G265" s="288"/>
      <c r="H265" s="288"/>
      <c r="I265" s="289"/>
      <c r="J265" s="139"/>
      <c r="K265" s="138"/>
      <c r="L265" s="138"/>
      <c r="M265" s="139"/>
      <c r="N265" s="140"/>
      <c r="O265" s="140"/>
    </row>
    <row r="266" spans="2:15" ht="21" customHeight="1" x14ac:dyDescent="0.2">
      <c r="B266" s="245" t="s">
        <v>205</v>
      </c>
      <c r="C266" s="246"/>
      <c r="D266" s="246"/>
      <c r="E266" s="247"/>
      <c r="F266" s="164" t="s">
        <v>271</v>
      </c>
      <c r="G266" s="245" t="s">
        <v>272</v>
      </c>
      <c r="H266" s="246"/>
      <c r="I266" s="247"/>
      <c r="J266" s="165">
        <v>878.03</v>
      </c>
      <c r="K266" s="165">
        <v>7500</v>
      </c>
      <c r="L266" s="165">
        <v>7500</v>
      </c>
      <c r="M266" s="165">
        <v>6963.21</v>
      </c>
      <c r="N266" s="165">
        <f>M266/L266*100</f>
        <v>92.842799999999997</v>
      </c>
      <c r="O266" s="165">
        <f>M266/J266*100</f>
        <v>793.04921244148841</v>
      </c>
    </row>
    <row r="267" spans="2:15" ht="22.15" customHeight="1" x14ac:dyDescent="0.2">
      <c r="B267" s="257" t="s">
        <v>190</v>
      </c>
      <c r="C267" s="258"/>
      <c r="D267" s="258"/>
      <c r="E267" s="259"/>
      <c r="F267" s="206" t="s">
        <v>273</v>
      </c>
      <c r="G267" s="257" t="s">
        <v>274</v>
      </c>
      <c r="H267" s="258"/>
      <c r="I267" s="259"/>
      <c r="J267" s="205">
        <v>878.03</v>
      </c>
      <c r="K267" s="205">
        <v>7500</v>
      </c>
      <c r="L267" s="205">
        <v>7500</v>
      </c>
      <c r="M267" s="205">
        <v>6963.21</v>
      </c>
      <c r="N267" s="205">
        <f>M267/L267*100</f>
        <v>92.842799999999997</v>
      </c>
      <c r="O267" s="205">
        <f>M267/J267*100</f>
        <v>793.04921244148841</v>
      </c>
    </row>
    <row r="268" spans="2:15" ht="23.45" customHeight="1" x14ac:dyDescent="0.2">
      <c r="B268" s="251"/>
      <c r="C268" s="252"/>
      <c r="D268" s="252"/>
      <c r="E268" s="253"/>
      <c r="F268" s="131">
        <v>322</v>
      </c>
      <c r="G268" s="248" t="s">
        <v>219</v>
      </c>
      <c r="H268" s="249"/>
      <c r="I268" s="250"/>
      <c r="J268" s="120">
        <v>878.03</v>
      </c>
      <c r="K268" s="120">
        <v>7500</v>
      </c>
      <c r="L268" s="120">
        <v>7500</v>
      </c>
      <c r="M268" s="120">
        <v>6963.21</v>
      </c>
      <c r="N268" s="120">
        <f>M268/L268*100</f>
        <v>92.842799999999997</v>
      </c>
      <c r="O268" s="120">
        <f>M268/J268*100</f>
        <v>793.04921244148841</v>
      </c>
    </row>
    <row r="269" spans="2:15" ht="13.15" customHeight="1" x14ac:dyDescent="0.2">
      <c r="B269" s="251"/>
      <c r="C269" s="252"/>
      <c r="D269" s="252"/>
      <c r="E269" s="253"/>
      <c r="F269" s="137" t="s">
        <v>41</v>
      </c>
      <c r="G269" s="251" t="s">
        <v>42</v>
      </c>
      <c r="H269" s="252"/>
      <c r="I269" s="253"/>
      <c r="J269" s="121">
        <v>878.03</v>
      </c>
      <c r="K269" s="122"/>
      <c r="L269" s="122"/>
      <c r="M269" s="121">
        <v>6963.21</v>
      </c>
      <c r="N269" s="123"/>
      <c r="O269" s="123"/>
    </row>
    <row r="270" spans="2:15" ht="13.15" customHeight="1" x14ac:dyDescent="0.2">
      <c r="B270" s="254" t="s">
        <v>213</v>
      </c>
      <c r="C270" s="255"/>
      <c r="D270" s="255"/>
      <c r="E270" s="255"/>
      <c r="F270" s="255"/>
      <c r="G270" s="255"/>
      <c r="H270" s="255"/>
      <c r="I270" s="256"/>
      <c r="J270" s="136">
        <f>J268</f>
        <v>878.03</v>
      </c>
      <c r="K270" s="136">
        <f>K268</f>
        <v>7500</v>
      </c>
      <c r="L270" s="136">
        <f>L268</f>
        <v>7500</v>
      </c>
      <c r="M270" s="136">
        <f>M268</f>
        <v>6963.21</v>
      </c>
      <c r="N270" s="120">
        <f>M270/L270*100</f>
        <v>92.842799999999997</v>
      </c>
      <c r="O270" s="120">
        <f>M270/J270*100</f>
        <v>793.04921244148841</v>
      </c>
    </row>
    <row r="271" spans="2:15" x14ac:dyDescent="0.2">
      <c r="B271" s="287"/>
      <c r="C271" s="288"/>
      <c r="D271" s="288"/>
      <c r="E271" s="288"/>
      <c r="F271" s="288"/>
      <c r="G271" s="288"/>
      <c r="H271" s="288"/>
      <c r="I271" s="289"/>
      <c r="J271" s="118"/>
      <c r="K271" s="136"/>
      <c r="L271" s="136"/>
      <c r="M271" s="118"/>
      <c r="N271" s="120"/>
      <c r="O271" s="120"/>
    </row>
    <row r="272" spans="2:15" ht="22.15" customHeight="1" x14ac:dyDescent="0.2">
      <c r="B272" s="277" t="s">
        <v>204</v>
      </c>
      <c r="C272" s="278"/>
      <c r="D272" s="278"/>
      <c r="E272" s="279"/>
      <c r="F272" s="130">
        <v>2402</v>
      </c>
      <c r="G272" s="277" t="s">
        <v>276</v>
      </c>
      <c r="H272" s="278"/>
      <c r="I272" s="279"/>
      <c r="J272" s="280"/>
      <c r="K272" s="281"/>
      <c r="L272" s="281"/>
      <c r="M272" s="281"/>
      <c r="N272" s="281"/>
      <c r="O272" s="282"/>
    </row>
    <row r="273" spans="2:15" ht="22.15" customHeight="1" x14ac:dyDescent="0.2">
      <c r="B273" s="245" t="s">
        <v>205</v>
      </c>
      <c r="C273" s="246"/>
      <c r="D273" s="246"/>
      <c r="E273" s="247"/>
      <c r="F273" s="164" t="s">
        <v>301</v>
      </c>
      <c r="G273" s="245" t="s">
        <v>302</v>
      </c>
      <c r="H273" s="246"/>
      <c r="I273" s="247"/>
      <c r="J273" s="165">
        <v>90484.25</v>
      </c>
      <c r="K273" s="165">
        <v>504797.04</v>
      </c>
      <c r="L273" s="165">
        <v>504797.04</v>
      </c>
      <c r="M273" s="165">
        <v>504797.04</v>
      </c>
      <c r="N273" s="165">
        <f>M273/L273*100</f>
        <v>100</v>
      </c>
      <c r="O273" s="165">
        <f>M273/J273*100</f>
        <v>557.88387481799316</v>
      </c>
    </row>
    <row r="274" spans="2:15" ht="22.15" customHeight="1" x14ac:dyDescent="0.2">
      <c r="B274" s="257" t="s">
        <v>190</v>
      </c>
      <c r="C274" s="258"/>
      <c r="D274" s="258"/>
      <c r="E274" s="259"/>
      <c r="F274" s="204">
        <v>48007</v>
      </c>
      <c r="G274" s="257" t="s">
        <v>218</v>
      </c>
      <c r="H274" s="258"/>
      <c r="I274" s="259"/>
      <c r="J274" s="205">
        <v>90484.25</v>
      </c>
      <c r="K274" s="205">
        <v>504797.04</v>
      </c>
      <c r="L274" s="205">
        <v>504797.04</v>
      </c>
      <c r="M274" s="205">
        <v>504797.04</v>
      </c>
      <c r="N274" s="205">
        <f>M274/L274*100</f>
        <v>100</v>
      </c>
      <c r="O274" s="205">
        <f>M274/J274*100</f>
        <v>557.88387481799316</v>
      </c>
    </row>
    <row r="275" spans="2:15" ht="22.15" customHeight="1" x14ac:dyDescent="0.2">
      <c r="B275" s="251"/>
      <c r="C275" s="252"/>
      <c r="D275" s="252"/>
      <c r="E275" s="253"/>
      <c r="F275" s="131">
        <v>323</v>
      </c>
      <c r="G275" s="248" t="s">
        <v>6</v>
      </c>
      <c r="H275" s="249"/>
      <c r="I275" s="250"/>
      <c r="J275" s="120">
        <v>90484.25</v>
      </c>
      <c r="K275" s="120">
        <v>504797.04</v>
      </c>
      <c r="L275" s="120">
        <v>504797.04</v>
      </c>
      <c r="M275" s="120">
        <v>504797.04</v>
      </c>
      <c r="N275" s="120">
        <f>M275/L275*100</f>
        <v>100</v>
      </c>
      <c r="O275" s="120">
        <f>M275/J275*100</f>
        <v>557.88387481799316</v>
      </c>
    </row>
    <row r="276" spans="2:15" ht="22.15" customHeight="1" x14ac:dyDescent="0.2">
      <c r="B276" s="251"/>
      <c r="C276" s="252"/>
      <c r="D276" s="252"/>
      <c r="E276" s="253"/>
      <c r="F276" s="137" t="s">
        <v>13</v>
      </c>
      <c r="G276" s="251" t="s">
        <v>14</v>
      </c>
      <c r="H276" s="252"/>
      <c r="I276" s="253"/>
      <c r="J276" s="121">
        <v>90484.25</v>
      </c>
      <c r="K276" s="122"/>
      <c r="L276" s="122"/>
      <c r="M276" s="121">
        <v>504797.04</v>
      </c>
      <c r="N276" s="123"/>
      <c r="O276" s="123"/>
    </row>
    <row r="277" spans="2:15" ht="22.15" customHeight="1" x14ac:dyDescent="0.2">
      <c r="B277" s="254" t="s">
        <v>213</v>
      </c>
      <c r="C277" s="255"/>
      <c r="D277" s="255"/>
      <c r="E277" s="255"/>
      <c r="F277" s="255"/>
      <c r="G277" s="255"/>
      <c r="H277" s="255"/>
      <c r="I277" s="256"/>
      <c r="J277" s="136">
        <f>+J275</f>
        <v>90484.25</v>
      </c>
      <c r="K277" s="136">
        <f>+K275</f>
        <v>504797.04</v>
      </c>
      <c r="L277" s="136">
        <f>+L275</f>
        <v>504797.04</v>
      </c>
      <c r="M277" s="136">
        <f>+M275</f>
        <v>504797.04</v>
      </c>
      <c r="N277" s="120">
        <f>M277/L277*100</f>
        <v>100</v>
      </c>
      <c r="O277" s="120">
        <f>M277/J277*100</f>
        <v>557.88387481799316</v>
      </c>
    </row>
    <row r="278" spans="2:15" ht="21" customHeight="1" x14ac:dyDescent="0.2">
      <c r="B278" s="245" t="s">
        <v>205</v>
      </c>
      <c r="C278" s="246"/>
      <c r="D278" s="246"/>
      <c r="E278" s="247"/>
      <c r="F278" s="164" t="s">
        <v>277</v>
      </c>
      <c r="G278" s="245" t="s">
        <v>278</v>
      </c>
      <c r="H278" s="246"/>
      <c r="I278" s="247"/>
      <c r="J278" s="165">
        <v>50100.75</v>
      </c>
      <c r="K278" s="165">
        <v>0</v>
      </c>
      <c r="L278" s="165">
        <v>0</v>
      </c>
      <c r="M278" s="165">
        <v>0</v>
      </c>
      <c r="N278" s="207" t="s">
        <v>202</v>
      </c>
      <c r="O278" s="165">
        <f>M278/J278*100</f>
        <v>0</v>
      </c>
    </row>
    <row r="279" spans="2:15" ht="33.6" customHeight="1" x14ac:dyDescent="0.2">
      <c r="B279" s="257" t="s">
        <v>190</v>
      </c>
      <c r="C279" s="258"/>
      <c r="D279" s="258"/>
      <c r="E279" s="259"/>
      <c r="F279" s="206" t="s">
        <v>0</v>
      </c>
      <c r="G279" s="257" t="s">
        <v>230</v>
      </c>
      <c r="H279" s="258"/>
      <c r="I279" s="259"/>
      <c r="J279" s="205">
        <v>50100.75</v>
      </c>
      <c r="K279" s="205">
        <v>0</v>
      </c>
      <c r="L279" s="205">
        <v>0</v>
      </c>
      <c r="M279" s="205">
        <v>0</v>
      </c>
      <c r="N279" s="208" t="s">
        <v>202</v>
      </c>
      <c r="O279" s="205">
        <f>M279/J279*100</f>
        <v>0</v>
      </c>
    </row>
    <row r="280" spans="2:15" ht="17.45" customHeight="1" x14ac:dyDescent="0.2">
      <c r="B280" s="251"/>
      <c r="C280" s="252"/>
      <c r="D280" s="252"/>
      <c r="E280" s="253"/>
      <c r="F280" s="131">
        <v>323</v>
      </c>
      <c r="G280" s="248" t="s">
        <v>6</v>
      </c>
      <c r="H280" s="249"/>
      <c r="I280" s="250"/>
      <c r="J280" s="120">
        <v>50100.75</v>
      </c>
      <c r="K280" s="120">
        <v>0</v>
      </c>
      <c r="L280" s="120">
        <v>0</v>
      </c>
      <c r="M280" s="120">
        <v>0</v>
      </c>
      <c r="N280" s="143" t="s">
        <v>202</v>
      </c>
      <c r="O280" s="120">
        <f>M280/J280*100</f>
        <v>0</v>
      </c>
    </row>
    <row r="281" spans="2:15" ht="32.450000000000003" customHeight="1" x14ac:dyDescent="0.2">
      <c r="B281" s="251"/>
      <c r="C281" s="252"/>
      <c r="D281" s="252"/>
      <c r="E281" s="253"/>
      <c r="F281" s="137" t="s">
        <v>13</v>
      </c>
      <c r="G281" s="251" t="s">
        <v>14</v>
      </c>
      <c r="H281" s="252"/>
      <c r="I281" s="253"/>
      <c r="J281" s="121">
        <v>50100.75</v>
      </c>
      <c r="K281" s="122"/>
      <c r="L281" s="122"/>
      <c r="M281" s="121">
        <v>0</v>
      </c>
      <c r="N281" s="123"/>
      <c r="O281" s="123"/>
    </row>
    <row r="282" spans="2:15" ht="13.15" customHeight="1" x14ac:dyDescent="0.2">
      <c r="B282" s="254" t="s">
        <v>213</v>
      </c>
      <c r="C282" s="255"/>
      <c r="D282" s="255"/>
      <c r="E282" s="255"/>
      <c r="F282" s="255"/>
      <c r="G282" s="255"/>
      <c r="H282" s="255"/>
      <c r="I282" s="256"/>
      <c r="J282" s="136">
        <f>+J280</f>
        <v>50100.75</v>
      </c>
      <c r="K282" s="136">
        <f>+K280</f>
        <v>0</v>
      </c>
      <c r="L282" s="136">
        <f>+L280</f>
        <v>0</v>
      </c>
      <c r="M282" s="136">
        <f>+M280</f>
        <v>0</v>
      </c>
      <c r="N282" s="143" t="s">
        <v>202</v>
      </c>
      <c r="O282" s="120">
        <f>M282/J282*100</f>
        <v>0</v>
      </c>
    </row>
    <row r="283" spans="2:15" ht="21" customHeight="1" x14ac:dyDescent="0.2">
      <c r="B283" s="287"/>
      <c r="C283" s="288"/>
      <c r="D283" s="288"/>
      <c r="E283" s="288"/>
      <c r="F283" s="288"/>
      <c r="G283" s="288"/>
      <c r="H283" s="288"/>
      <c r="I283" s="289"/>
      <c r="J283" s="118"/>
      <c r="K283" s="136"/>
      <c r="L283" s="136"/>
      <c r="M283" s="118"/>
      <c r="N283" s="118"/>
      <c r="O283" s="118"/>
    </row>
    <row r="284" spans="2:15" ht="21" customHeight="1" x14ac:dyDescent="0.2">
      <c r="B284" s="277" t="s">
        <v>204</v>
      </c>
      <c r="C284" s="278"/>
      <c r="D284" s="278"/>
      <c r="E284" s="279"/>
      <c r="F284" s="130">
        <v>2404</v>
      </c>
      <c r="G284" s="277" t="s">
        <v>303</v>
      </c>
      <c r="H284" s="278"/>
      <c r="I284" s="279"/>
      <c r="J284" s="280"/>
      <c r="K284" s="281"/>
      <c r="L284" s="281"/>
      <c r="M284" s="281"/>
      <c r="N284" s="281"/>
      <c r="O284" s="282"/>
    </row>
    <row r="285" spans="2:15" ht="21" customHeight="1" x14ac:dyDescent="0.2">
      <c r="B285" s="245" t="s">
        <v>205</v>
      </c>
      <c r="C285" s="246"/>
      <c r="D285" s="246"/>
      <c r="E285" s="247"/>
      <c r="F285" s="164" t="s">
        <v>332</v>
      </c>
      <c r="G285" s="245" t="s">
        <v>333</v>
      </c>
      <c r="H285" s="246"/>
      <c r="I285" s="247"/>
      <c r="J285" s="165">
        <v>0</v>
      </c>
      <c r="K285" s="165">
        <v>303101.25</v>
      </c>
      <c r="L285" s="165">
        <v>303101.25</v>
      </c>
      <c r="M285" s="165">
        <v>21150</v>
      </c>
      <c r="N285" s="165">
        <f>M285/L285*100</f>
        <v>6.9778663070508617</v>
      </c>
      <c r="O285" s="207" t="s">
        <v>202</v>
      </c>
    </row>
    <row r="286" spans="2:15" ht="21" customHeight="1" x14ac:dyDescent="0.2">
      <c r="B286" s="257" t="s">
        <v>190</v>
      </c>
      <c r="C286" s="258"/>
      <c r="D286" s="258"/>
      <c r="E286" s="259"/>
      <c r="F286" s="204">
        <v>11001</v>
      </c>
      <c r="G286" s="257" t="s">
        <v>230</v>
      </c>
      <c r="H286" s="258"/>
      <c r="I286" s="259"/>
      <c r="J286" s="205">
        <v>0</v>
      </c>
      <c r="K286" s="205">
        <v>173958.75</v>
      </c>
      <c r="L286" s="205">
        <v>173958.75</v>
      </c>
      <c r="M286" s="205">
        <v>0</v>
      </c>
      <c r="N286" s="205">
        <f>M286/L286*100</f>
        <v>0</v>
      </c>
      <c r="O286" s="208" t="s">
        <v>202</v>
      </c>
    </row>
    <row r="287" spans="2:15" ht="21" customHeight="1" x14ac:dyDescent="0.2">
      <c r="B287" s="251"/>
      <c r="C287" s="252"/>
      <c r="D287" s="252"/>
      <c r="E287" s="253"/>
      <c r="F287" s="131">
        <v>412</v>
      </c>
      <c r="G287" s="248" t="s">
        <v>18</v>
      </c>
      <c r="H287" s="249"/>
      <c r="I287" s="250"/>
      <c r="J287" s="120">
        <v>0</v>
      </c>
      <c r="K287" s="120">
        <v>173958.75</v>
      </c>
      <c r="L287" s="120">
        <v>173958.75</v>
      </c>
      <c r="M287" s="120">
        <v>0</v>
      </c>
      <c r="N287" s="120">
        <f>M287/L287*100</f>
        <v>0</v>
      </c>
      <c r="O287" s="143" t="s">
        <v>202</v>
      </c>
    </row>
    <row r="288" spans="2:15" ht="21" customHeight="1" x14ac:dyDescent="0.2">
      <c r="B288" s="251"/>
      <c r="C288" s="252"/>
      <c r="D288" s="252"/>
      <c r="E288" s="253"/>
      <c r="F288" s="132">
        <v>4124</v>
      </c>
      <c r="G288" s="251" t="s">
        <v>334</v>
      </c>
      <c r="H288" s="252"/>
      <c r="I288" s="253"/>
      <c r="J288" s="121">
        <v>0</v>
      </c>
      <c r="K288" s="122"/>
      <c r="L288" s="122"/>
      <c r="M288" s="121">
        <v>0</v>
      </c>
      <c r="N288" s="123"/>
      <c r="O288" s="123"/>
    </row>
    <row r="289" spans="2:15" ht="21" customHeight="1" x14ac:dyDescent="0.2">
      <c r="B289" s="254" t="s">
        <v>213</v>
      </c>
      <c r="C289" s="255"/>
      <c r="D289" s="255"/>
      <c r="E289" s="255"/>
      <c r="F289" s="255"/>
      <c r="G289" s="255"/>
      <c r="H289" s="255"/>
      <c r="I289" s="256"/>
      <c r="J289" s="136">
        <f>+J287</f>
        <v>0</v>
      </c>
      <c r="K289" s="136">
        <f>+K287</f>
        <v>173958.75</v>
      </c>
      <c r="L289" s="136">
        <f>+L287</f>
        <v>173958.75</v>
      </c>
      <c r="M289" s="136">
        <f>+M287</f>
        <v>0</v>
      </c>
      <c r="N289" s="120">
        <f>M289/L289*100</f>
        <v>0</v>
      </c>
      <c r="O289" s="143" t="s">
        <v>202</v>
      </c>
    </row>
    <row r="290" spans="2:15" ht="21" customHeight="1" x14ac:dyDescent="0.2">
      <c r="B290" s="257" t="s">
        <v>190</v>
      </c>
      <c r="C290" s="258"/>
      <c r="D290" s="258"/>
      <c r="E290" s="259"/>
      <c r="F290" s="204">
        <v>53076</v>
      </c>
      <c r="G290" s="257" t="s">
        <v>335</v>
      </c>
      <c r="H290" s="258"/>
      <c r="I290" s="259"/>
      <c r="J290" s="205">
        <v>0</v>
      </c>
      <c r="K290" s="205">
        <v>115972.5</v>
      </c>
      <c r="L290" s="205">
        <v>115972.5</v>
      </c>
      <c r="M290" s="205">
        <v>7980</v>
      </c>
      <c r="N290" s="205">
        <f>M290/L290*100</f>
        <v>6.8809416025350831</v>
      </c>
      <c r="O290" s="208" t="s">
        <v>202</v>
      </c>
    </row>
    <row r="291" spans="2:15" ht="21" customHeight="1" x14ac:dyDescent="0.2">
      <c r="B291" s="251"/>
      <c r="C291" s="252"/>
      <c r="D291" s="252"/>
      <c r="E291" s="253"/>
      <c r="F291" s="131">
        <v>412</v>
      </c>
      <c r="G291" s="248" t="s">
        <v>18</v>
      </c>
      <c r="H291" s="249"/>
      <c r="I291" s="250"/>
      <c r="J291" s="120">
        <v>0</v>
      </c>
      <c r="K291" s="120">
        <v>115972.5</v>
      </c>
      <c r="L291" s="120">
        <v>115972.5</v>
      </c>
      <c r="M291" s="120">
        <v>7980</v>
      </c>
      <c r="N291" s="120">
        <f>M291/L291*100</f>
        <v>6.8809416025350831</v>
      </c>
      <c r="O291" s="143" t="s">
        <v>202</v>
      </c>
    </row>
    <row r="292" spans="2:15" ht="21" customHeight="1" x14ac:dyDescent="0.2">
      <c r="B292" s="251"/>
      <c r="C292" s="252"/>
      <c r="D292" s="252"/>
      <c r="E292" s="253"/>
      <c r="F292" s="132">
        <v>4124</v>
      </c>
      <c r="G292" s="251" t="s">
        <v>334</v>
      </c>
      <c r="H292" s="252"/>
      <c r="I292" s="253"/>
      <c r="J292" s="121">
        <v>0</v>
      </c>
      <c r="K292" s="122"/>
      <c r="L292" s="122"/>
      <c r="M292" s="121">
        <v>7980</v>
      </c>
      <c r="N292" s="123"/>
      <c r="O292" s="123"/>
    </row>
    <row r="293" spans="2:15" ht="21" customHeight="1" x14ac:dyDescent="0.2">
      <c r="B293" s="254" t="s">
        <v>213</v>
      </c>
      <c r="C293" s="255"/>
      <c r="D293" s="255"/>
      <c r="E293" s="255"/>
      <c r="F293" s="255"/>
      <c r="G293" s="255"/>
      <c r="H293" s="255"/>
      <c r="I293" s="256"/>
      <c r="J293" s="136">
        <f>+J291</f>
        <v>0</v>
      </c>
      <c r="K293" s="136">
        <f>+K291</f>
        <v>115972.5</v>
      </c>
      <c r="L293" s="136">
        <f>+L291</f>
        <v>115972.5</v>
      </c>
      <c r="M293" s="136">
        <f>+M291</f>
        <v>7980</v>
      </c>
      <c r="N293" s="120">
        <f>M293/L293*100</f>
        <v>6.8809416025350831</v>
      </c>
      <c r="O293" s="143" t="s">
        <v>202</v>
      </c>
    </row>
    <row r="294" spans="2:15" ht="21" customHeight="1" x14ac:dyDescent="0.2">
      <c r="B294" s="257" t="s">
        <v>190</v>
      </c>
      <c r="C294" s="258"/>
      <c r="D294" s="258"/>
      <c r="E294" s="259"/>
      <c r="F294" s="204">
        <v>55043</v>
      </c>
      <c r="G294" s="257" t="s">
        <v>250</v>
      </c>
      <c r="H294" s="258"/>
      <c r="I294" s="259"/>
      <c r="J294" s="205">
        <v>0</v>
      </c>
      <c r="K294" s="205">
        <v>13170</v>
      </c>
      <c r="L294" s="205">
        <v>13170</v>
      </c>
      <c r="M294" s="205">
        <v>13170</v>
      </c>
      <c r="N294" s="205">
        <f>M294/L294*100</f>
        <v>100</v>
      </c>
      <c r="O294" s="208" t="s">
        <v>202</v>
      </c>
    </row>
    <row r="295" spans="2:15" ht="21" customHeight="1" x14ac:dyDescent="0.2">
      <c r="B295" s="251"/>
      <c r="C295" s="252"/>
      <c r="D295" s="252"/>
      <c r="E295" s="253"/>
      <c r="F295" s="131">
        <v>412</v>
      </c>
      <c r="G295" s="248" t="s">
        <v>18</v>
      </c>
      <c r="H295" s="249"/>
      <c r="I295" s="250"/>
      <c r="J295" s="120">
        <v>0</v>
      </c>
      <c r="K295" s="120">
        <v>13170</v>
      </c>
      <c r="L295" s="120">
        <v>13170</v>
      </c>
      <c r="M295" s="120">
        <v>13170</v>
      </c>
      <c r="N295" s="120">
        <f>M295/L295*100</f>
        <v>100</v>
      </c>
      <c r="O295" s="143" t="s">
        <v>202</v>
      </c>
    </row>
    <row r="296" spans="2:15" ht="21" customHeight="1" x14ac:dyDescent="0.2">
      <c r="B296" s="251"/>
      <c r="C296" s="252"/>
      <c r="D296" s="252"/>
      <c r="E296" s="253"/>
      <c r="F296" s="132">
        <v>4124</v>
      </c>
      <c r="G296" s="251" t="s">
        <v>334</v>
      </c>
      <c r="H296" s="252"/>
      <c r="I296" s="253"/>
      <c r="J296" s="121">
        <v>0</v>
      </c>
      <c r="K296" s="122"/>
      <c r="L296" s="122"/>
      <c r="M296" s="121">
        <v>13170</v>
      </c>
      <c r="N296" s="123"/>
      <c r="O296" s="123"/>
    </row>
    <row r="297" spans="2:15" ht="21" customHeight="1" x14ac:dyDescent="0.2">
      <c r="B297" s="254" t="s">
        <v>213</v>
      </c>
      <c r="C297" s="255"/>
      <c r="D297" s="255"/>
      <c r="E297" s="255"/>
      <c r="F297" s="255"/>
      <c r="G297" s="255"/>
      <c r="H297" s="255"/>
      <c r="I297" s="256"/>
      <c r="J297" s="136">
        <f>+J295</f>
        <v>0</v>
      </c>
      <c r="K297" s="136">
        <f>+K295</f>
        <v>13170</v>
      </c>
      <c r="L297" s="136">
        <f>+L295</f>
        <v>13170</v>
      </c>
      <c r="M297" s="136">
        <f>+M295</f>
        <v>13170</v>
      </c>
      <c r="N297" s="120">
        <f>M297/L297*100</f>
        <v>100</v>
      </c>
      <c r="O297" s="143" t="s">
        <v>202</v>
      </c>
    </row>
    <row r="298" spans="2:15" ht="21" customHeight="1" x14ac:dyDescent="0.2">
      <c r="B298" s="245" t="s">
        <v>205</v>
      </c>
      <c r="C298" s="246"/>
      <c r="D298" s="246"/>
      <c r="E298" s="247"/>
      <c r="F298" s="164" t="s">
        <v>304</v>
      </c>
      <c r="G298" s="245" t="s">
        <v>305</v>
      </c>
      <c r="H298" s="246"/>
      <c r="I298" s="247"/>
      <c r="J298" s="165">
        <v>26250</v>
      </c>
      <c r="K298" s="165">
        <v>0</v>
      </c>
      <c r="L298" s="165">
        <v>0</v>
      </c>
      <c r="M298" s="165">
        <v>0</v>
      </c>
      <c r="N298" s="207" t="s">
        <v>202</v>
      </c>
      <c r="O298" s="165">
        <f>M298/J298*100</f>
        <v>0</v>
      </c>
    </row>
    <row r="299" spans="2:15" ht="21" customHeight="1" x14ac:dyDescent="0.2">
      <c r="B299" s="257" t="s">
        <v>190</v>
      </c>
      <c r="C299" s="258"/>
      <c r="D299" s="258"/>
      <c r="E299" s="259"/>
      <c r="F299" s="204">
        <v>48008</v>
      </c>
      <c r="G299" s="257" t="s">
        <v>306</v>
      </c>
      <c r="H299" s="258"/>
      <c r="I299" s="259"/>
      <c r="J299" s="205">
        <v>26250</v>
      </c>
      <c r="K299" s="205">
        <v>0</v>
      </c>
      <c r="L299" s="205">
        <v>0</v>
      </c>
      <c r="M299" s="205">
        <v>0</v>
      </c>
      <c r="N299" s="208" t="s">
        <v>202</v>
      </c>
      <c r="O299" s="205">
        <f>M299/J299*100</f>
        <v>0</v>
      </c>
    </row>
    <row r="300" spans="2:15" ht="21" customHeight="1" x14ac:dyDescent="0.2">
      <c r="B300" s="251"/>
      <c r="C300" s="252"/>
      <c r="D300" s="252"/>
      <c r="E300" s="253"/>
      <c r="F300" s="131">
        <v>412</v>
      </c>
      <c r="G300" s="248" t="s">
        <v>18</v>
      </c>
      <c r="H300" s="249"/>
      <c r="I300" s="250"/>
      <c r="J300" s="120">
        <v>26250</v>
      </c>
      <c r="K300" s="120">
        <v>0</v>
      </c>
      <c r="L300" s="120">
        <v>0</v>
      </c>
      <c r="M300" s="120">
        <v>0</v>
      </c>
      <c r="N300" s="143" t="s">
        <v>202</v>
      </c>
      <c r="O300" s="120">
        <f>M300/J300*100</f>
        <v>0</v>
      </c>
    </row>
    <row r="301" spans="2:15" ht="21" customHeight="1" x14ac:dyDescent="0.2">
      <c r="B301" s="251"/>
      <c r="C301" s="252"/>
      <c r="D301" s="252"/>
      <c r="E301" s="253"/>
      <c r="F301" s="137">
        <v>4126</v>
      </c>
      <c r="G301" s="251" t="s">
        <v>307</v>
      </c>
      <c r="H301" s="252"/>
      <c r="I301" s="253"/>
      <c r="J301" s="121">
        <v>0</v>
      </c>
      <c r="K301" s="122"/>
      <c r="L301" s="122"/>
      <c r="M301" s="121">
        <v>0</v>
      </c>
      <c r="N301" s="123"/>
      <c r="O301" s="123"/>
    </row>
    <row r="302" spans="2:15" ht="21" customHeight="1" x14ac:dyDescent="0.2">
      <c r="B302" s="254" t="s">
        <v>213</v>
      </c>
      <c r="C302" s="255"/>
      <c r="D302" s="255"/>
      <c r="E302" s="255"/>
      <c r="F302" s="255"/>
      <c r="G302" s="255"/>
      <c r="H302" s="255"/>
      <c r="I302" s="256"/>
      <c r="J302" s="118">
        <v>26250</v>
      </c>
      <c r="K302" s="136">
        <f>+K300</f>
        <v>0</v>
      </c>
      <c r="L302" s="136">
        <f>+L300</f>
        <v>0</v>
      </c>
      <c r="M302" s="136">
        <f>+M300</f>
        <v>0</v>
      </c>
      <c r="N302" s="143" t="s">
        <v>202</v>
      </c>
      <c r="O302" s="120">
        <f>M302/J302*100</f>
        <v>0</v>
      </c>
    </row>
    <row r="303" spans="2:15" ht="21" customHeight="1" x14ac:dyDescent="0.2">
      <c r="B303" s="181"/>
      <c r="C303" s="182"/>
      <c r="D303" s="182"/>
      <c r="E303" s="182"/>
      <c r="F303" s="182"/>
      <c r="G303" s="182"/>
      <c r="H303" s="182"/>
      <c r="I303" s="183"/>
      <c r="J303" s="192"/>
      <c r="K303" s="193"/>
      <c r="L303" s="193"/>
      <c r="M303" s="194"/>
      <c r="N303" s="194"/>
      <c r="O303" s="195"/>
    </row>
    <row r="304" spans="2:15" ht="27" customHeight="1" x14ac:dyDescent="0.2">
      <c r="B304" s="277" t="s">
        <v>204</v>
      </c>
      <c r="C304" s="278"/>
      <c r="D304" s="278"/>
      <c r="E304" s="279"/>
      <c r="F304" s="130">
        <v>2406</v>
      </c>
      <c r="G304" s="277" t="s">
        <v>279</v>
      </c>
      <c r="H304" s="278"/>
      <c r="I304" s="279"/>
      <c r="J304" s="280"/>
      <c r="K304" s="281"/>
      <c r="L304" s="281"/>
      <c r="M304" s="281"/>
      <c r="N304" s="281"/>
      <c r="O304" s="282"/>
    </row>
    <row r="305" spans="2:15" ht="13.15" customHeight="1" x14ac:dyDescent="0.2">
      <c r="B305" s="245" t="s">
        <v>205</v>
      </c>
      <c r="C305" s="246"/>
      <c r="D305" s="246"/>
      <c r="E305" s="247"/>
      <c r="F305" s="164" t="s">
        <v>280</v>
      </c>
      <c r="G305" s="245" t="s">
        <v>281</v>
      </c>
      <c r="H305" s="246"/>
      <c r="I305" s="247"/>
      <c r="J305" s="165">
        <v>33727.019999999997</v>
      </c>
      <c r="K305" s="165">
        <v>156100</v>
      </c>
      <c r="L305" s="165">
        <v>156100</v>
      </c>
      <c r="M305" s="165">
        <v>133142.60999999999</v>
      </c>
      <c r="N305" s="165">
        <f>M305/L305*100</f>
        <v>85.293151825752716</v>
      </c>
      <c r="O305" s="165">
        <f>M305/J305*100</f>
        <v>394.76541360606421</v>
      </c>
    </row>
    <row r="306" spans="2:15" ht="22.9" customHeight="1" x14ac:dyDescent="0.2">
      <c r="B306" s="257" t="s">
        <v>190</v>
      </c>
      <c r="C306" s="258"/>
      <c r="D306" s="258"/>
      <c r="E306" s="259"/>
      <c r="F306" s="206" t="s">
        <v>233</v>
      </c>
      <c r="G306" s="257" t="s">
        <v>234</v>
      </c>
      <c r="H306" s="258"/>
      <c r="I306" s="259"/>
      <c r="J306" s="205">
        <v>21361.52</v>
      </c>
      <c r="K306" s="205">
        <v>125100</v>
      </c>
      <c r="L306" s="205">
        <v>125100</v>
      </c>
      <c r="M306" s="205">
        <v>117142.61</v>
      </c>
      <c r="N306" s="205">
        <f>M306/L306*100</f>
        <v>93.639176658673065</v>
      </c>
      <c r="O306" s="205">
        <f>M306/J306*100</f>
        <v>548.38143540347323</v>
      </c>
    </row>
    <row r="307" spans="2:15" ht="21" customHeight="1" x14ac:dyDescent="0.2">
      <c r="B307" s="251"/>
      <c r="C307" s="252"/>
      <c r="D307" s="252"/>
      <c r="E307" s="253"/>
      <c r="F307" s="131">
        <v>422</v>
      </c>
      <c r="G307" s="248" t="s">
        <v>15</v>
      </c>
      <c r="H307" s="249"/>
      <c r="I307" s="250"/>
      <c r="J307" s="120">
        <f>+J308+J309+J310</f>
        <v>19841.88</v>
      </c>
      <c r="K307" s="120">
        <v>118100</v>
      </c>
      <c r="L307" s="120">
        <v>118100</v>
      </c>
      <c r="M307" s="120">
        <f>+M308+M309+M310</f>
        <v>112058.61</v>
      </c>
      <c r="N307" s="120">
        <f>M307/L307*100</f>
        <v>94.8845131244708</v>
      </c>
      <c r="O307" s="120">
        <f>M307/J307*100</f>
        <v>564.75802696115488</v>
      </c>
    </row>
    <row r="308" spans="2:15" ht="25.15" customHeight="1" x14ac:dyDescent="0.2">
      <c r="B308" s="251"/>
      <c r="C308" s="252"/>
      <c r="D308" s="252"/>
      <c r="E308" s="253"/>
      <c r="F308" s="137" t="s">
        <v>16</v>
      </c>
      <c r="G308" s="251" t="s">
        <v>17</v>
      </c>
      <c r="H308" s="252"/>
      <c r="I308" s="253"/>
      <c r="J308" s="121">
        <v>2215</v>
      </c>
      <c r="K308" s="122"/>
      <c r="L308" s="122"/>
      <c r="M308" s="121">
        <v>66825.23</v>
      </c>
      <c r="N308" s="123"/>
      <c r="O308" s="123"/>
    </row>
    <row r="309" spans="2:15" ht="25.15" customHeight="1" x14ac:dyDescent="0.2">
      <c r="B309" s="251"/>
      <c r="C309" s="252"/>
      <c r="D309" s="252"/>
      <c r="E309" s="253"/>
      <c r="F309" s="132">
        <v>4223</v>
      </c>
      <c r="G309" s="251" t="s">
        <v>44</v>
      </c>
      <c r="H309" s="252"/>
      <c r="I309" s="253"/>
      <c r="J309" s="121">
        <v>10300</v>
      </c>
      <c r="K309" s="122"/>
      <c r="L309" s="122"/>
      <c r="M309" s="121">
        <v>30765</v>
      </c>
      <c r="N309" s="123"/>
      <c r="O309" s="123"/>
    </row>
    <row r="310" spans="2:15" ht="34.15" customHeight="1" x14ac:dyDescent="0.2">
      <c r="B310" s="176"/>
      <c r="C310" s="177"/>
      <c r="D310" s="177"/>
      <c r="E310" s="178"/>
      <c r="F310" s="132">
        <v>4227</v>
      </c>
      <c r="G310" s="251" t="s">
        <v>27</v>
      </c>
      <c r="H310" s="292"/>
      <c r="I310" s="293"/>
      <c r="J310" s="121">
        <v>7326.88</v>
      </c>
      <c r="K310" s="122"/>
      <c r="L310" s="122"/>
      <c r="M310" s="121">
        <v>14468.38</v>
      </c>
      <c r="N310" s="123"/>
      <c r="O310" s="123"/>
    </row>
    <row r="311" spans="2:15" ht="25.15" customHeight="1" x14ac:dyDescent="0.2">
      <c r="B311" s="176"/>
      <c r="C311" s="177"/>
      <c r="D311" s="177"/>
      <c r="E311" s="178"/>
      <c r="F311" s="131">
        <v>423</v>
      </c>
      <c r="G311" s="248" t="s">
        <v>308</v>
      </c>
      <c r="H311" s="249"/>
      <c r="I311" s="250"/>
      <c r="J311" s="118">
        <v>0</v>
      </c>
      <c r="K311" s="119">
        <v>5000</v>
      </c>
      <c r="L311" s="119">
        <v>5000</v>
      </c>
      <c r="M311" s="118">
        <v>5000</v>
      </c>
      <c r="N311" s="120">
        <f>M311/L311*100</f>
        <v>100</v>
      </c>
      <c r="O311" s="143" t="s">
        <v>202</v>
      </c>
    </row>
    <row r="312" spans="2:15" ht="25.15" customHeight="1" x14ac:dyDescent="0.2">
      <c r="B312" s="176"/>
      <c r="C312" s="177"/>
      <c r="D312" s="177"/>
      <c r="E312" s="178"/>
      <c r="F312" s="132">
        <v>4231</v>
      </c>
      <c r="G312" s="251" t="s">
        <v>308</v>
      </c>
      <c r="H312" s="252"/>
      <c r="I312" s="253"/>
      <c r="J312" s="121">
        <v>0</v>
      </c>
      <c r="K312" s="122"/>
      <c r="L312" s="122"/>
      <c r="M312" s="121">
        <v>5000</v>
      </c>
      <c r="N312" s="123"/>
      <c r="O312" s="123"/>
    </row>
    <row r="313" spans="2:15" ht="31.9" customHeight="1" x14ac:dyDescent="0.2">
      <c r="B313" s="251"/>
      <c r="C313" s="252"/>
      <c r="D313" s="252"/>
      <c r="E313" s="253"/>
      <c r="F313" s="131">
        <v>424</v>
      </c>
      <c r="G313" s="248" t="s">
        <v>282</v>
      </c>
      <c r="H313" s="249"/>
      <c r="I313" s="250"/>
      <c r="J313" s="118">
        <v>1519.64</v>
      </c>
      <c r="K313" s="119">
        <v>2000</v>
      </c>
      <c r="L313" s="119">
        <v>2000</v>
      </c>
      <c r="M313" s="118">
        <v>84</v>
      </c>
      <c r="N313" s="120">
        <f>M313/L313*100</f>
        <v>4.2</v>
      </c>
      <c r="O313" s="120">
        <f>M313/J313*100</f>
        <v>5.5276249638072175</v>
      </c>
    </row>
    <row r="314" spans="2:15" ht="13.15" customHeight="1" x14ac:dyDescent="0.2">
      <c r="B314" s="251"/>
      <c r="C314" s="252"/>
      <c r="D314" s="252"/>
      <c r="E314" s="253"/>
      <c r="F314" s="132">
        <v>4241</v>
      </c>
      <c r="G314" s="251" t="s">
        <v>46</v>
      </c>
      <c r="H314" s="252"/>
      <c r="I314" s="253"/>
      <c r="J314" s="121">
        <v>1519.64</v>
      </c>
      <c r="K314" s="122"/>
      <c r="L314" s="122"/>
      <c r="M314" s="121">
        <v>84</v>
      </c>
      <c r="N314" s="123"/>
      <c r="O314" s="123"/>
    </row>
    <row r="315" spans="2:15" ht="13.15" customHeight="1" x14ac:dyDescent="0.2">
      <c r="B315" s="254" t="s">
        <v>213</v>
      </c>
      <c r="C315" s="255"/>
      <c r="D315" s="255"/>
      <c r="E315" s="255"/>
      <c r="F315" s="255"/>
      <c r="G315" s="255"/>
      <c r="H315" s="255"/>
      <c r="I315" s="256"/>
      <c r="J315" s="136">
        <f>+J307+J311+J313</f>
        <v>21361.52</v>
      </c>
      <c r="K315" s="136">
        <f>+K307+K311+K313</f>
        <v>125100</v>
      </c>
      <c r="L315" s="136">
        <f>+L307+L311+L313</f>
        <v>125100</v>
      </c>
      <c r="M315" s="136">
        <f>+M307+M311+M313</f>
        <v>117142.61</v>
      </c>
      <c r="N315" s="120">
        <f>M315/L315*100</f>
        <v>93.639176658673065</v>
      </c>
      <c r="O315" s="120">
        <f>M315/J315*100</f>
        <v>548.38143540347323</v>
      </c>
    </row>
    <row r="316" spans="2:15" ht="27" customHeight="1" x14ac:dyDescent="0.2">
      <c r="B316" s="257" t="s">
        <v>190</v>
      </c>
      <c r="C316" s="258"/>
      <c r="D316" s="258"/>
      <c r="E316" s="259"/>
      <c r="F316" s="206">
        <v>48008</v>
      </c>
      <c r="G316" s="257" t="s">
        <v>306</v>
      </c>
      <c r="H316" s="258"/>
      <c r="I316" s="259"/>
      <c r="J316" s="205">
        <v>2365.5</v>
      </c>
      <c r="K316" s="205">
        <v>0</v>
      </c>
      <c r="L316" s="205">
        <v>0</v>
      </c>
      <c r="M316" s="205">
        <v>0</v>
      </c>
      <c r="N316" s="208" t="s">
        <v>202</v>
      </c>
      <c r="O316" s="205">
        <f>M316/J316*100</f>
        <v>0</v>
      </c>
    </row>
    <row r="317" spans="2:15" x14ac:dyDescent="0.2">
      <c r="B317" s="251"/>
      <c r="C317" s="252"/>
      <c r="D317" s="252"/>
      <c r="E317" s="253"/>
      <c r="F317" s="131">
        <v>422</v>
      </c>
      <c r="G317" s="248" t="s">
        <v>15</v>
      </c>
      <c r="H317" s="249"/>
      <c r="I317" s="250"/>
      <c r="J317" s="120">
        <v>2365.5</v>
      </c>
      <c r="K317" s="120">
        <v>0</v>
      </c>
      <c r="L317" s="120">
        <v>0</v>
      </c>
      <c r="M317" s="120">
        <v>0</v>
      </c>
      <c r="N317" s="143" t="s">
        <v>202</v>
      </c>
      <c r="O317" s="120">
        <f>M317/J317*100</f>
        <v>0</v>
      </c>
    </row>
    <row r="318" spans="2:15" ht="22.15" customHeight="1" x14ac:dyDescent="0.2">
      <c r="B318" s="251"/>
      <c r="C318" s="252"/>
      <c r="D318" s="252"/>
      <c r="E318" s="253"/>
      <c r="F318" s="137" t="s">
        <v>16</v>
      </c>
      <c r="G318" s="251" t="s">
        <v>17</v>
      </c>
      <c r="H318" s="252"/>
      <c r="I318" s="253"/>
      <c r="J318" s="121">
        <v>2365.5</v>
      </c>
      <c r="K318" s="122"/>
      <c r="L318" s="122"/>
      <c r="M318" s="121">
        <v>0</v>
      </c>
      <c r="N318" s="121"/>
      <c r="O318" s="123"/>
    </row>
    <row r="319" spans="2:15" x14ac:dyDescent="0.2">
      <c r="B319" s="254" t="s">
        <v>213</v>
      </c>
      <c r="C319" s="255"/>
      <c r="D319" s="255"/>
      <c r="E319" s="255"/>
      <c r="F319" s="255"/>
      <c r="G319" s="255"/>
      <c r="H319" s="255"/>
      <c r="I319" s="256"/>
      <c r="J319" s="136">
        <f>+J317</f>
        <v>2365.5</v>
      </c>
      <c r="K319" s="136">
        <f>+K317</f>
        <v>0</v>
      </c>
      <c r="L319" s="136">
        <f>+L317</f>
        <v>0</v>
      </c>
      <c r="M319" s="136">
        <f>+M317</f>
        <v>0</v>
      </c>
      <c r="N319" s="143" t="s">
        <v>202</v>
      </c>
      <c r="O319" s="120">
        <f>M319/J319*100</f>
        <v>0</v>
      </c>
    </row>
    <row r="320" spans="2:15" x14ac:dyDescent="0.2">
      <c r="B320" s="287"/>
      <c r="C320" s="288"/>
      <c r="D320" s="288"/>
      <c r="E320" s="288"/>
      <c r="F320" s="288"/>
      <c r="G320" s="288"/>
      <c r="H320" s="288"/>
      <c r="I320" s="289"/>
      <c r="J320" s="139"/>
      <c r="K320" s="138"/>
      <c r="L320" s="138"/>
      <c r="M320" s="139"/>
      <c r="N320" s="140"/>
      <c r="O320" s="140"/>
    </row>
    <row r="321" spans="2:15" ht="27" customHeight="1" x14ac:dyDescent="0.2">
      <c r="B321" s="257" t="s">
        <v>190</v>
      </c>
      <c r="C321" s="258"/>
      <c r="D321" s="258"/>
      <c r="E321" s="259"/>
      <c r="F321" s="206">
        <v>62400</v>
      </c>
      <c r="G321" s="257" t="s">
        <v>336</v>
      </c>
      <c r="H321" s="258"/>
      <c r="I321" s="259"/>
      <c r="J321" s="205">
        <v>0</v>
      </c>
      <c r="K321" s="205">
        <v>16000</v>
      </c>
      <c r="L321" s="205">
        <v>16000</v>
      </c>
      <c r="M321" s="205">
        <v>16000</v>
      </c>
      <c r="N321" s="205">
        <f>M321/L321*100</f>
        <v>100</v>
      </c>
      <c r="O321" s="208" t="s">
        <v>202</v>
      </c>
    </row>
    <row r="322" spans="2:15" x14ac:dyDescent="0.2">
      <c r="B322" s="251"/>
      <c r="C322" s="252"/>
      <c r="D322" s="252"/>
      <c r="E322" s="253"/>
      <c r="F322" s="131">
        <v>422</v>
      </c>
      <c r="G322" s="248" t="s">
        <v>15</v>
      </c>
      <c r="H322" s="249"/>
      <c r="I322" s="250"/>
      <c r="J322" s="120">
        <v>0</v>
      </c>
      <c r="K322" s="120">
        <v>16000</v>
      </c>
      <c r="L322" s="120">
        <v>16000</v>
      </c>
      <c r="M322" s="120">
        <v>16000</v>
      </c>
      <c r="N322" s="120">
        <f>M322/L322*100</f>
        <v>100</v>
      </c>
      <c r="O322" s="143" t="s">
        <v>202</v>
      </c>
    </row>
    <row r="323" spans="2:15" ht="22.15" customHeight="1" x14ac:dyDescent="0.2">
      <c r="B323" s="251"/>
      <c r="C323" s="252"/>
      <c r="D323" s="252"/>
      <c r="E323" s="253"/>
      <c r="F323" s="137" t="s">
        <v>16</v>
      </c>
      <c r="G323" s="251" t="s">
        <v>17</v>
      </c>
      <c r="H323" s="252"/>
      <c r="I323" s="253"/>
      <c r="J323" s="121">
        <v>0</v>
      </c>
      <c r="K323" s="122"/>
      <c r="L323" s="122"/>
      <c r="M323" s="121">
        <v>16000</v>
      </c>
      <c r="N323" s="121"/>
      <c r="O323" s="123"/>
    </row>
    <row r="324" spans="2:15" x14ac:dyDescent="0.2">
      <c r="B324" s="254" t="s">
        <v>213</v>
      </c>
      <c r="C324" s="255"/>
      <c r="D324" s="255"/>
      <c r="E324" s="255"/>
      <c r="F324" s="255"/>
      <c r="G324" s="255"/>
      <c r="H324" s="255"/>
      <c r="I324" s="256"/>
      <c r="J324" s="136">
        <f>+J322</f>
        <v>0</v>
      </c>
      <c r="K324" s="136">
        <f>+K322</f>
        <v>16000</v>
      </c>
      <c r="L324" s="136">
        <f>+L322</f>
        <v>16000</v>
      </c>
      <c r="M324" s="136">
        <f>+M322</f>
        <v>16000</v>
      </c>
      <c r="N324" s="120">
        <f>M324/L324*100</f>
        <v>100</v>
      </c>
      <c r="O324" s="143" t="s">
        <v>202</v>
      </c>
    </row>
    <row r="325" spans="2:15" x14ac:dyDescent="0.2">
      <c r="B325" s="181"/>
      <c r="C325" s="182"/>
      <c r="D325" s="182"/>
      <c r="E325" s="182"/>
      <c r="F325" s="182"/>
      <c r="G325" s="182"/>
      <c r="H325" s="182"/>
      <c r="I325" s="183"/>
      <c r="J325" s="139"/>
      <c r="K325" s="138"/>
      <c r="L325" s="138"/>
      <c r="M325" s="139"/>
      <c r="N325" s="140"/>
      <c r="O325" s="140"/>
    </row>
    <row r="326" spans="2:15" ht="21.6" customHeight="1" x14ac:dyDescent="0.2">
      <c r="B326" s="257" t="s">
        <v>190</v>
      </c>
      <c r="C326" s="258"/>
      <c r="D326" s="258"/>
      <c r="E326" s="259"/>
      <c r="F326" s="206" t="s">
        <v>249</v>
      </c>
      <c r="G326" s="257" t="s">
        <v>250</v>
      </c>
      <c r="H326" s="258"/>
      <c r="I326" s="259"/>
      <c r="J326" s="205">
        <v>10000</v>
      </c>
      <c r="K326" s="205">
        <v>15000</v>
      </c>
      <c r="L326" s="205">
        <v>15000</v>
      </c>
      <c r="M326" s="205">
        <v>0</v>
      </c>
      <c r="N326" s="205">
        <f>M326/L326*100</f>
        <v>0</v>
      </c>
      <c r="O326" s="205">
        <f>M326/J326*100</f>
        <v>0</v>
      </c>
    </row>
    <row r="327" spans="2:15" ht="16.899999999999999" customHeight="1" x14ac:dyDescent="0.2">
      <c r="B327" s="251"/>
      <c r="C327" s="252"/>
      <c r="D327" s="252"/>
      <c r="E327" s="253"/>
      <c r="F327" s="131">
        <v>422</v>
      </c>
      <c r="G327" s="248" t="s">
        <v>15</v>
      </c>
      <c r="H327" s="249"/>
      <c r="I327" s="250"/>
      <c r="J327" s="120">
        <v>10000</v>
      </c>
      <c r="K327" s="120">
        <v>15000</v>
      </c>
      <c r="L327" s="120">
        <v>15000</v>
      </c>
      <c r="M327" s="120">
        <v>0</v>
      </c>
      <c r="N327" s="120">
        <f>M327/L327*100</f>
        <v>0</v>
      </c>
      <c r="O327" s="120">
        <f>M327/J327*100</f>
        <v>0</v>
      </c>
    </row>
    <row r="328" spans="2:15" ht="22.9" customHeight="1" x14ac:dyDescent="0.2">
      <c r="B328" s="251"/>
      <c r="C328" s="252"/>
      <c r="D328" s="252"/>
      <c r="E328" s="253"/>
      <c r="F328" s="137" t="s">
        <v>16</v>
      </c>
      <c r="G328" s="251" t="s">
        <v>17</v>
      </c>
      <c r="H328" s="252"/>
      <c r="I328" s="253"/>
      <c r="J328" s="121">
        <v>10000</v>
      </c>
      <c r="K328" s="122"/>
      <c r="L328" s="122"/>
      <c r="M328" s="121">
        <v>0</v>
      </c>
      <c r="N328" s="121"/>
      <c r="O328" s="123"/>
    </row>
    <row r="329" spans="2:15" ht="13.15" customHeight="1" x14ac:dyDescent="0.2">
      <c r="B329" s="254" t="s">
        <v>213</v>
      </c>
      <c r="C329" s="255"/>
      <c r="D329" s="255"/>
      <c r="E329" s="255"/>
      <c r="F329" s="255"/>
      <c r="G329" s="255"/>
      <c r="H329" s="255"/>
      <c r="I329" s="256"/>
      <c r="J329" s="136">
        <f>+J327</f>
        <v>10000</v>
      </c>
      <c r="K329" s="136">
        <f>+K327</f>
        <v>15000</v>
      </c>
      <c r="L329" s="136">
        <f>+L327</f>
        <v>15000</v>
      </c>
      <c r="M329" s="136">
        <f>+M327</f>
        <v>0</v>
      </c>
      <c r="N329" s="120">
        <f>M329/L329*100</f>
        <v>0</v>
      </c>
      <c r="O329" s="120">
        <f>M329/J329*100</f>
        <v>0</v>
      </c>
    </row>
    <row r="330" spans="2:15" x14ac:dyDescent="0.2">
      <c r="B330" s="287"/>
      <c r="C330" s="288"/>
      <c r="D330" s="288"/>
      <c r="E330" s="288"/>
      <c r="F330" s="288"/>
      <c r="G330" s="288"/>
      <c r="H330" s="288"/>
      <c r="I330" s="289"/>
      <c r="J330" s="139"/>
      <c r="K330" s="138"/>
      <c r="L330" s="138"/>
      <c r="M330" s="139"/>
      <c r="N330" s="140"/>
      <c r="O330" s="140"/>
    </row>
    <row r="331" spans="2:15" x14ac:dyDescent="0.2">
      <c r="B331" s="245" t="s">
        <v>205</v>
      </c>
      <c r="C331" s="246"/>
      <c r="D331" s="246"/>
      <c r="E331" s="247"/>
      <c r="F331" s="164" t="s">
        <v>309</v>
      </c>
      <c r="G331" s="245" t="s">
        <v>310</v>
      </c>
      <c r="H331" s="246"/>
      <c r="I331" s="247"/>
      <c r="J331" s="165">
        <v>6250</v>
      </c>
      <c r="K331" s="165">
        <v>7250</v>
      </c>
      <c r="L331" s="165">
        <v>7250</v>
      </c>
      <c r="M331" s="165">
        <v>7250</v>
      </c>
      <c r="N331" s="165">
        <f>M331/L331*100</f>
        <v>100</v>
      </c>
      <c r="O331" s="165">
        <f>M331/J331*100</f>
        <v>115.99999999999999</v>
      </c>
    </row>
    <row r="332" spans="2:15" ht="32.450000000000003" customHeight="1" x14ac:dyDescent="0.2">
      <c r="B332" s="257" t="s">
        <v>190</v>
      </c>
      <c r="C332" s="258"/>
      <c r="D332" s="258"/>
      <c r="E332" s="259"/>
      <c r="F332" s="206">
        <v>11001</v>
      </c>
      <c r="G332" s="257" t="s">
        <v>230</v>
      </c>
      <c r="H332" s="258"/>
      <c r="I332" s="259"/>
      <c r="J332" s="205">
        <v>3000</v>
      </c>
      <c r="K332" s="205">
        <v>4000</v>
      </c>
      <c r="L332" s="205">
        <v>4000</v>
      </c>
      <c r="M332" s="205">
        <v>4000</v>
      </c>
      <c r="N332" s="205">
        <f>M332/L332*100</f>
        <v>100</v>
      </c>
      <c r="O332" s="205">
        <f>M332/J332*100</f>
        <v>133.33333333333331</v>
      </c>
    </row>
    <row r="333" spans="2:15" ht="31.9" customHeight="1" x14ac:dyDescent="0.2">
      <c r="B333" s="251"/>
      <c r="C333" s="252"/>
      <c r="D333" s="252"/>
      <c r="E333" s="253"/>
      <c r="F333" s="131">
        <v>424</v>
      </c>
      <c r="G333" s="248" t="s">
        <v>282</v>
      </c>
      <c r="H333" s="249"/>
      <c r="I333" s="250"/>
      <c r="J333" s="143">
        <v>3000</v>
      </c>
      <c r="K333" s="143">
        <v>4000</v>
      </c>
      <c r="L333" s="143">
        <v>4000</v>
      </c>
      <c r="M333" s="143">
        <v>4000</v>
      </c>
      <c r="N333" s="143">
        <f>M333/L333*100</f>
        <v>100</v>
      </c>
      <c r="O333" s="120">
        <f>M333/J333*100</f>
        <v>133.33333333333331</v>
      </c>
    </row>
    <row r="334" spans="2:15" ht="23.45" customHeight="1" x14ac:dyDescent="0.2">
      <c r="B334" s="251"/>
      <c r="C334" s="252"/>
      <c r="D334" s="252"/>
      <c r="E334" s="253"/>
      <c r="F334" s="132">
        <v>4241</v>
      </c>
      <c r="G334" s="307" t="s">
        <v>46</v>
      </c>
      <c r="H334" s="308"/>
      <c r="I334" s="309"/>
      <c r="J334" s="198">
        <v>3000</v>
      </c>
      <c r="K334" s="197"/>
      <c r="L334" s="197"/>
      <c r="M334" s="198">
        <v>4000</v>
      </c>
      <c r="N334" s="199"/>
      <c r="O334" s="196"/>
    </row>
    <row r="335" spans="2:15" ht="23.45" customHeight="1" x14ac:dyDescent="0.2">
      <c r="B335" s="254" t="s">
        <v>213</v>
      </c>
      <c r="C335" s="255"/>
      <c r="D335" s="255"/>
      <c r="E335" s="255"/>
      <c r="F335" s="255"/>
      <c r="G335" s="255"/>
      <c r="H335" s="255"/>
      <c r="I335" s="256"/>
      <c r="J335" s="136">
        <f>+J333</f>
        <v>3000</v>
      </c>
      <c r="K335" s="136">
        <f>+K333</f>
        <v>4000</v>
      </c>
      <c r="L335" s="136">
        <f>+L333</f>
        <v>4000</v>
      </c>
      <c r="M335" s="136">
        <f>+M333</f>
        <v>4000</v>
      </c>
      <c r="N335" s="120">
        <f>M335/L335*100</f>
        <v>100</v>
      </c>
      <c r="O335" s="120">
        <f>M335/J335*100</f>
        <v>133.33333333333331</v>
      </c>
    </row>
    <row r="336" spans="2:15" ht="31.15" customHeight="1" x14ac:dyDescent="0.2">
      <c r="B336" s="257" t="s">
        <v>190</v>
      </c>
      <c r="C336" s="258"/>
      <c r="D336" s="258"/>
      <c r="E336" s="259"/>
      <c r="F336" s="206" t="s">
        <v>283</v>
      </c>
      <c r="G336" s="257" t="s">
        <v>251</v>
      </c>
      <c r="H336" s="258"/>
      <c r="I336" s="259"/>
      <c r="J336" s="205">
        <v>3250</v>
      </c>
      <c r="K336" s="205">
        <v>3250</v>
      </c>
      <c r="L336" s="205">
        <v>3250</v>
      </c>
      <c r="M336" s="205">
        <v>3250</v>
      </c>
      <c r="N336" s="205">
        <f>M336/L336*100</f>
        <v>100</v>
      </c>
      <c r="O336" s="205">
        <f>M336/J336*100</f>
        <v>100</v>
      </c>
    </row>
    <row r="337" spans="2:18" ht="31.9" customHeight="1" x14ac:dyDescent="0.2">
      <c r="B337" s="251"/>
      <c r="C337" s="252"/>
      <c r="D337" s="252"/>
      <c r="E337" s="253"/>
      <c r="F337" s="131">
        <v>424</v>
      </c>
      <c r="G337" s="248" t="s">
        <v>282</v>
      </c>
      <c r="H337" s="249"/>
      <c r="I337" s="250"/>
      <c r="J337" s="118">
        <v>3250</v>
      </c>
      <c r="K337" s="119">
        <v>3250</v>
      </c>
      <c r="L337" s="119">
        <v>3250</v>
      </c>
      <c r="M337" s="118">
        <v>3250</v>
      </c>
      <c r="N337" s="120">
        <f>M337/L337*100</f>
        <v>100</v>
      </c>
      <c r="O337" s="120">
        <f>M337/J337*100</f>
        <v>100</v>
      </c>
    </row>
    <row r="338" spans="2:18" ht="13.15" customHeight="1" x14ac:dyDescent="0.2">
      <c r="B338" s="251"/>
      <c r="C338" s="252"/>
      <c r="D338" s="252"/>
      <c r="E338" s="253"/>
      <c r="F338" s="137" t="s">
        <v>45</v>
      </c>
      <c r="G338" s="251" t="s">
        <v>46</v>
      </c>
      <c r="H338" s="252"/>
      <c r="I338" s="253"/>
      <c r="J338" s="121">
        <v>3250</v>
      </c>
      <c r="K338" s="122"/>
      <c r="L338" s="122"/>
      <c r="M338" s="121">
        <v>3250</v>
      </c>
      <c r="N338" s="123"/>
      <c r="O338" s="121"/>
    </row>
    <row r="339" spans="2:18" ht="21.6" customHeight="1" x14ac:dyDescent="0.2">
      <c r="B339" s="299" t="s">
        <v>213</v>
      </c>
      <c r="C339" s="300"/>
      <c r="D339" s="300"/>
      <c r="E339" s="300"/>
      <c r="F339" s="300"/>
      <c r="G339" s="300"/>
      <c r="H339" s="300"/>
      <c r="I339" s="301"/>
      <c r="J339" s="152">
        <f>+J337</f>
        <v>3250</v>
      </c>
      <c r="K339" s="152">
        <f>+K337</f>
        <v>3250</v>
      </c>
      <c r="L339" s="152">
        <f>+L337</f>
        <v>3250</v>
      </c>
      <c r="M339" s="152">
        <f>+M337</f>
        <v>3250</v>
      </c>
      <c r="N339" s="120">
        <f>M339/L339*100</f>
        <v>100</v>
      </c>
      <c r="O339" s="120">
        <f>M339/J339*100</f>
        <v>100</v>
      </c>
    </row>
    <row r="340" spans="2:18" ht="16.149999999999999" customHeight="1" x14ac:dyDescent="0.2">
      <c r="B340" s="302" t="s">
        <v>164</v>
      </c>
      <c r="C340" s="303"/>
      <c r="D340" s="303"/>
      <c r="E340" s="303"/>
      <c r="F340" s="303"/>
      <c r="G340" s="303"/>
      <c r="H340" s="303"/>
      <c r="I340" s="304"/>
      <c r="J340" s="203">
        <f>+J13+J32+J56+J69++J73+J90+J96+J110+J115+J120+J170+J178+J200+J223+J254+J266+J273+J278+J285++J298+J305+J331</f>
        <v>6287732.25</v>
      </c>
      <c r="K340" s="203">
        <f>+K13+K32+K56+K69++K73+K90+K96+K110+K115+K120+K170+K178+K200+K223+K254+K266+K273+K278+K285++K298+K305+K331</f>
        <v>7240693.2499999991</v>
      </c>
      <c r="L340" s="203">
        <f>+L13+L32+L56+L69++L73+L90+L96+L110+L115+L120+L170+L178+L200+L223+L254+L266+L273+L278+L285++L298+L305+L331</f>
        <v>7240693.2499999991</v>
      </c>
      <c r="M340" s="203">
        <f>+M13+M32+M56+M69++M73+M90+M96+M110+M115+M120+M170+M178+M200+M223+M254+M266+M273+M278+M285++M298+M305+M331</f>
        <v>6798207.1600000011</v>
      </c>
      <c r="N340" s="222">
        <f>M340/L340*100</f>
        <v>93.888898828851808</v>
      </c>
      <c r="O340" s="222">
        <f>M340/J340*100</f>
        <v>108.11858536120079</v>
      </c>
      <c r="P340" s="153"/>
    </row>
    <row r="341" spans="2:18" ht="36.950000000000003" customHeight="1" x14ac:dyDescent="0.2">
      <c r="B341" s="153"/>
      <c r="C341" s="154"/>
      <c r="D341" s="154"/>
      <c r="E341" s="154"/>
      <c r="F341" s="154"/>
      <c r="G341" s="154"/>
      <c r="H341" s="154"/>
      <c r="I341" s="154"/>
      <c r="J341" s="155"/>
      <c r="K341" s="155"/>
      <c r="L341" s="155"/>
      <c r="M341" s="201"/>
      <c r="N341" s="156"/>
      <c r="O341" s="156"/>
    </row>
    <row r="342" spans="2:18" ht="16.899999999999999" customHeight="1" x14ac:dyDescent="0.2">
      <c r="C342" s="157" t="s">
        <v>350</v>
      </c>
      <c r="D342" s="157"/>
      <c r="E342" s="157"/>
      <c r="F342" s="157"/>
      <c r="G342" s="157"/>
      <c r="H342" s="157"/>
      <c r="I342" s="157"/>
      <c r="J342" s="158"/>
      <c r="K342" s="158"/>
      <c r="L342" s="158"/>
      <c r="M342" s="202"/>
      <c r="N342" s="158"/>
      <c r="O342" s="158"/>
      <c r="P342" s="159"/>
      <c r="Q342" s="159"/>
      <c r="R342" s="159"/>
    </row>
    <row r="343" spans="2:18" ht="13.15" customHeight="1" x14ac:dyDescent="0.2">
      <c r="C343" s="305" t="s">
        <v>351</v>
      </c>
      <c r="D343" s="305"/>
      <c r="E343" s="305"/>
      <c r="F343" s="305"/>
      <c r="G343" s="305"/>
      <c r="H343" s="305"/>
      <c r="I343" s="160"/>
      <c r="M343" s="244"/>
      <c r="N343" s="244"/>
      <c r="O343" s="244"/>
      <c r="P343" s="160"/>
      <c r="Q343" s="160"/>
      <c r="R343" s="160"/>
    </row>
    <row r="344" spans="2:18" ht="13.15" customHeight="1" x14ac:dyDescent="0.2">
      <c r="C344" s="306" t="s">
        <v>352</v>
      </c>
      <c r="D344" s="306"/>
      <c r="E344" s="306"/>
      <c r="F344" s="306"/>
      <c r="G344" s="306"/>
      <c r="H344" s="306"/>
      <c r="I344" s="306"/>
      <c r="M344" s="160"/>
      <c r="N344" s="160"/>
      <c r="O344" s="160"/>
    </row>
    <row r="345" spans="2:18" ht="12.75" customHeight="1" x14ac:dyDescent="0.2">
      <c r="M345" s="244" t="s">
        <v>288</v>
      </c>
      <c r="N345" s="244"/>
      <c r="O345" s="244"/>
    </row>
    <row r="346" spans="2:18" x14ac:dyDescent="0.2">
      <c r="M346" s="160" t="s">
        <v>287</v>
      </c>
      <c r="N346" s="160"/>
      <c r="O346" s="160"/>
    </row>
    <row r="359" spans="16:16" ht="15" x14ac:dyDescent="0.2">
      <c r="P359" s="223"/>
    </row>
    <row r="360" spans="16:16" ht="15" x14ac:dyDescent="0.2">
      <c r="P360" s="223"/>
    </row>
    <row r="361" spans="16:16" ht="15" x14ac:dyDescent="0.2">
      <c r="P361" s="223"/>
    </row>
  </sheetData>
  <mergeCells count="568">
    <mergeCell ref="B109:I109"/>
    <mergeCell ref="B110:E110"/>
    <mergeCell ref="G110:I110"/>
    <mergeCell ref="B89:I89"/>
    <mergeCell ref="C92:E92"/>
    <mergeCell ref="G102:I102"/>
    <mergeCell ref="C100:E100"/>
    <mergeCell ref="G100:I100"/>
    <mergeCell ref="B103:E103"/>
    <mergeCell ref="G103:I103"/>
    <mergeCell ref="G153:I153"/>
    <mergeCell ref="G154:I154"/>
    <mergeCell ref="G86:I86"/>
    <mergeCell ref="G87:I87"/>
    <mergeCell ref="B90:E90"/>
    <mergeCell ref="G90:I90"/>
    <mergeCell ref="C98:E98"/>
    <mergeCell ref="G98:I98"/>
    <mergeCell ref="B144:E144"/>
    <mergeCell ref="G144:I144"/>
    <mergeCell ref="G80:I80"/>
    <mergeCell ref="G81:I81"/>
    <mergeCell ref="G84:I84"/>
    <mergeCell ref="B85:E85"/>
    <mergeCell ref="B91:E91"/>
    <mergeCell ref="G91:I91"/>
    <mergeCell ref="G82:I82"/>
    <mergeCell ref="G83:I83"/>
    <mergeCell ref="B73:E73"/>
    <mergeCell ref="G73:I73"/>
    <mergeCell ref="B70:E70"/>
    <mergeCell ref="G70:I70"/>
    <mergeCell ref="G71:I71"/>
    <mergeCell ref="G72:I72"/>
    <mergeCell ref="G20:I20"/>
    <mergeCell ref="G23:I23"/>
    <mergeCell ref="G26:I26"/>
    <mergeCell ref="G27:I27"/>
    <mergeCell ref="G28:I28"/>
    <mergeCell ref="G40:I40"/>
    <mergeCell ref="M343:O343"/>
    <mergeCell ref="C343:H343"/>
    <mergeCell ref="C344:I344"/>
    <mergeCell ref="B334:E334"/>
    <mergeCell ref="G334:I334"/>
    <mergeCell ref="B337:E337"/>
    <mergeCell ref="G337:I337"/>
    <mergeCell ref="B338:E338"/>
    <mergeCell ref="G338:I338"/>
    <mergeCell ref="B332:E332"/>
    <mergeCell ref="G332:I332"/>
    <mergeCell ref="B333:E333"/>
    <mergeCell ref="G333:I333"/>
    <mergeCell ref="B339:I339"/>
    <mergeCell ref="B340:I340"/>
    <mergeCell ref="B336:E336"/>
    <mergeCell ref="G336:I336"/>
    <mergeCell ref="B335:I335"/>
    <mergeCell ref="B327:E327"/>
    <mergeCell ref="G327:I327"/>
    <mergeCell ref="B328:E328"/>
    <mergeCell ref="G328:I328"/>
    <mergeCell ref="B329:I329"/>
    <mergeCell ref="B330:I330"/>
    <mergeCell ref="B326:E326"/>
    <mergeCell ref="G326:I326"/>
    <mergeCell ref="B323:E323"/>
    <mergeCell ref="G323:I323"/>
    <mergeCell ref="B324:I324"/>
    <mergeCell ref="B322:E322"/>
    <mergeCell ref="G322:I322"/>
    <mergeCell ref="B314:E314"/>
    <mergeCell ref="G314:I314"/>
    <mergeCell ref="G310:I310"/>
    <mergeCell ref="G311:I311"/>
    <mergeCell ref="B315:I315"/>
    <mergeCell ref="B320:I320"/>
    <mergeCell ref="B317:E317"/>
    <mergeCell ref="G317:I317"/>
    <mergeCell ref="B318:E318"/>
    <mergeCell ref="G318:I318"/>
    <mergeCell ref="J304:O304"/>
    <mergeCell ref="B305:E305"/>
    <mergeCell ref="G305:I305"/>
    <mergeCell ref="B306:E306"/>
    <mergeCell ref="G306:I306"/>
    <mergeCell ref="B307:E307"/>
    <mergeCell ref="G307:I307"/>
    <mergeCell ref="B283:I283"/>
    <mergeCell ref="B304:E304"/>
    <mergeCell ref="G304:I304"/>
    <mergeCell ref="B290:E290"/>
    <mergeCell ref="G290:I290"/>
    <mergeCell ref="B291:E291"/>
    <mergeCell ref="G291:I291"/>
    <mergeCell ref="B284:E284"/>
    <mergeCell ref="G284:I284"/>
    <mergeCell ref="B294:E294"/>
    <mergeCell ref="B281:E281"/>
    <mergeCell ref="G281:I281"/>
    <mergeCell ref="B282:I282"/>
    <mergeCell ref="G274:I274"/>
    <mergeCell ref="B275:E275"/>
    <mergeCell ref="G275:I275"/>
    <mergeCell ref="G276:I276"/>
    <mergeCell ref="B274:E274"/>
    <mergeCell ref="B277:I277"/>
    <mergeCell ref="B280:E280"/>
    <mergeCell ref="G280:I280"/>
    <mergeCell ref="B273:E273"/>
    <mergeCell ref="G273:I273"/>
    <mergeCell ref="B302:I302"/>
    <mergeCell ref="B169:I169"/>
    <mergeCell ref="B272:E272"/>
    <mergeCell ref="G272:I272"/>
    <mergeCell ref="B269:E269"/>
    <mergeCell ref="G269:I269"/>
    <mergeCell ref="B270:I270"/>
    <mergeCell ref="J272:O272"/>
    <mergeCell ref="B278:E278"/>
    <mergeCell ref="G278:I278"/>
    <mergeCell ref="B279:E279"/>
    <mergeCell ref="G279:I279"/>
    <mergeCell ref="B276:E276"/>
    <mergeCell ref="B271:I271"/>
    <mergeCell ref="B319:I319"/>
    <mergeCell ref="G298:I298"/>
    <mergeCell ref="B299:E299"/>
    <mergeCell ref="G299:I299"/>
    <mergeCell ref="B300:E300"/>
    <mergeCell ref="G300:I300"/>
    <mergeCell ref="B297:I297"/>
    <mergeCell ref="B316:E316"/>
    <mergeCell ref="G316:I316"/>
    <mergeCell ref="B266:E266"/>
    <mergeCell ref="G266:I266"/>
    <mergeCell ref="B267:E267"/>
    <mergeCell ref="G267:I267"/>
    <mergeCell ref="B268:E268"/>
    <mergeCell ref="G268:I268"/>
    <mergeCell ref="B298:E298"/>
    <mergeCell ref="B301:E301"/>
    <mergeCell ref="G301:I301"/>
    <mergeCell ref="G309:I309"/>
    <mergeCell ref="B313:E313"/>
    <mergeCell ref="G313:I313"/>
    <mergeCell ref="G312:I312"/>
    <mergeCell ref="G294:I294"/>
    <mergeCell ref="B295:E295"/>
    <mergeCell ref="G295:I295"/>
    <mergeCell ref="B296:E296"/>
    <mergeCell ref="G296:I296"/>
    <mergeCell ref="B289:I289"/>
    <mergeCell ref="G258:I258"/>
    <mergeCell ref="B259:E259"/>
    <mergeCell ref="G259:I259"/>
    <mergeCell ref="B260:E260"/>
    <mergeCell ref="G260:I260"/>
    <mergeCell ref="B261:E261"/>
    <mergeCell ref="G261:I261"/>
    <mergeCell ref="G254:I254"/>
    <mergeCell ref="B262:E262"/>
    <mergeCell ref="G262:I262"/>
    <mergeCell ref="B263:E263"/>
    <mergeCell ref="J284:O284"/>
    <mergeCell ref="B255:E255"/>
    <mergeCell ref="G255:I255"/>
    <mergeCell ref="B256:E256"/>
    <mergeCell ref="G256:I256"/>
    <mergeCell ref="G257:I257"/>
    <mergeCell ref="B241:E241"/>
    <mergeCell ref="B247:I247"/>
    <mergeCell ref="G263:I263"/>
    <mergeCell ref="B264:I264"/>
    <mergeCell ref="B265:I265"/>
    <mergeCell ref="B252:I252"/>
    <mergeCell ref="G244:I244"/>
    <mergeCell ref="G245:I245"/>
    <mergeCell ref="B253:I253"/>
    <mergeCell ref="B254:E254"/>
    <mergeCell ref="B237:E237"/>
    <mergeCell ref="G237:I237"/>
    <mergeCell ref="B238:E238"/>
    <mergeCell ref="G238:I238"/>
    <mergeCell ref="G236:I236"/>
    <mergeCell ref="G241:I241"/>
    <mergeCell ref="B239:E239"/>
    <mergeCell ref="G239:I239"/>
    <mergeCell ref="B240:E240"/>
    <mergeCell ref="G240:I240"/>
    <mergeCell ref="B288:E288"/>
    <mergeCell ref="G288:I288"/>
    <mergeCell ref="B232:E232"/>
    <mergeCell ref="G232:I232"/>
    <mergeCell ref="B233:E233"/>
    <mergeCell ref="G233:I233"/>
    <mergeCell ref="B234:E234"/>
    <mergeCell ref="G234:I234"/>
    <mergeCell ref="B235:E235"/>
    <mergeCell ref="G235:I235"/>
    <mergeCell ref="B229:E229"/>
    <mergeCell ref="G229:I229"/>
    <mergeCell ref="B230:E230"/>
    <mergeCell ref="G230:I230"/>
    <mergeCell ref="B231:E231"/>
    <mergeCell ref="G231:I231"/>
    <mergeCell ref="B226:E226"/>
    <mergeCell ref="G226:I226"/>
    <mergeCell ref="B227:E227"/>
    <mergeCell ref="G227:I227"/>
    <mergeCell ref="B228:E228"/>
    <mergeCell ref="G228:I228"/>
    <mergeCell ref="B222:I222"/>
    <mergeCell ref="B223:E223"/>
    <mergeCell ref="G223:I223"/>
    <mergeCell ref="B224:E224"/>
    <mergeCell ref="G224:I224"/>
    <mergeCell ref="B225:E225"/>
    <mergeCell ref="G225:I225"/>
    <mergeCell ref="G217:I217"/>
    <mergeCell ref="B218:E218"/>
    <mergeCell ref="G218:I218"/>
    <mergeCell ref="B219:E219"/>
    <mergeCell ref="G219:I219"/>
    <mergeCell ref="B287:E287"/>
    <mergeCell ref="G287:I287"/>
    <mergeCell ref="B220:E220"/>
    <mergeCell ref="G220:I220"/>
    <mergeCell ref="B221:I221"/>
    <mergeCell ref="B286:E286"/>
    <mergeCell ref="G286:I286"/>
    <mergeCell ref="B211:E211"/>
    <mergeCell ref="G211:I211"/>
    <mergeCell ref="B212:E212"/>
    <mergeCell ref="G212:I212"/>
    <mergeCell ref="B213:E213"/>
    <mergeCell ref="G213:I213"/>
    <mergeCell ref="B214:E214"/>
    <mergeCell ref="G214:I214"/>
    <mergeCell ref="B208:E208"/>
    <mergeCell ref="G208:I208"/>
    <mergeCell ref="B251:I251"/>
    <mergeCell ref="B209:E209"/>
    <mergeCell ref="G209:I209"/>
    <mergeCell ref="B210:E210"/>
    <mergeCell ref="G210:I210"/>
    <mergeCell ref="B216:E216"/>
    <mergeCell ref="G216:I216"/>
    <mergeCell ref="B217:E217"/>
    <mergeCell ref="B203:E203"/>
    <mergeCell ref="G203:I203"/>
    <mergeCell ref="B206:E206"/>
    <mergeCell ref="G206:I206"/>
    <mergeCell ref="B207:E207"/>
    <mergeCell ref="G207:I207"/>
    <mergeCell ref="G205:I205"/>
    <mergeCell ref="B200:E200"/>
    <mergeCell ref="G200:I200"/>
    <mergeCell ref="B201:E201"/>
    <mergeCell ref="G201:I201"/>
    <mergeCell ref="B202:E202"/>
    <mergeCell ref="G202:I202"/>
    <mergeCell ref="B196:E196"/>
    <mergeCell ref="G196:I196"/>
    <mergeCell ref="B197:E197"/>
    <mergeCell ref="G197:I197"/>
    <mergeCell ref="B198:I198"/>
    <mergeCell ref="B199:I199"/>
    <mergeCell ref="B191:E191"/>
    <mergeCell ref="G191:I191"/>
    <mergeCell ref="B192:E192"/>
    <mergeCell ref="G192:I192"/>
    <mergeCell ref="B195:E195"/>
    <mergeCell ref="G195:I195"/>
    <mergeCell ref="B187:E187"/>
    <mergeCell ref="G187:I187"/>
    <mergeCell ref="B189:E189"/>
    <mergeCell ref="G189:I189"/>
    <mergeCell ref="B190:E190"/>
    <mergeCell ref="G190:I190"/>
    <mergeCell ref="B184:E184"/>
    <mergeCell ref="G184:I184"/>
    <mergeCell ref="B185:E185"/>
    <mergeCell ref="G185:I185"/>
    <mergeCell ref="B186:E186"/>
    <mergeCell ref="G186:I186"/>
    <mergeCell ref="B179:E179"/>
    <mergeCell ref="G179:I179"/>
    <mergeCell ref="B248:E248"/>
    <mergeCell ref="G248:I248"/>
    <mergeCell ref="B180:E180"/>
    <mergeCell ref="G180:I180"/>
    <mergeCell ref="B181:E181"/>
    <mergeCell ref="G181:I181"/>
    <mergeCell ref="B182:E182"/>
    <mergeCell ref="G182:I182"/>
    <mergeCell ref="B175:E175"/>
    <mergeCell ref="G175:I175"/>
    <mergeCell ref="B176:I176"/>
    <mergeCell ref="B177:I177"/>
    <mergeCell ref="B178:E178"/>
    <mergeCell ref="G178:I178"/>
    <mergeCell ref="C172:E172"/>
    <mergeCell ref="G172:I172"/>
    <mergeCell ref="B173:E173"/>
    <mergeCell ref="G173:I173"/>
    <mergeCell ref="B174:E174"/>
    <mergeCell ref="G174:I174"/>
    <mergeCell ref="G168:I168"/>
    <mergeCell ref="G165:I165"/>
    <mergeCell ref="B171:E171"/>
    <mergeCell ref="G171:I171"/>
    <mergeCell ref="G170:I170"/>
    <mergeCell ref="B170:E170"/>
    <mergeCell ref="B156:E156"/>
    <mergeCell ref="G156:I156"/>
    <mergeCell ref="B164:E164"/>
    <mergeCell ref="G164:I164"/>
    <mergeCell ref="B166:E166"/>
    <mergeCell ref="G166:I166"/>
    <mergeCell ref="G157:I157"/>
    <mergeCell ref="B145:E145"/>
    <mergeCell ref="G145:I145"/>
    <mergeCell ref="B158:E158"/>
    <mergeCell ref="G158:I158"/>
    <mergeCell ref="B148:E148"/>
    <mergeCell ref="G148:I148"/>
    <mergeCell ref="B149:I149"/>
    <mergeCell ref="B150:I150"/>
    <mergeCell ref="G147:I147"/>
    <mergeCell ref="G155:I155"/>
    <mergeCell ref="G215:I215"/>
    <mergeCell ref="B162:E162"/>
    <mergeCell ref="G162:I162"/>
    <mergeCell ref="B163:E163"/>
    <mergeCell ref="G163:I163"/>
    <mergeCell ref="B151:E151"/>
    <mergeCell ref="G151:I151"/>
    <mergeCell ref="G194:I194"/>
    <mergeCell ref="G204:I204"/>
    <mergeCell ref="G152:I152"/>
    <mergeCell ref="B139:E139"/>
    <mergeCell ref="G139:I139"/>
    <mergeCell ref="B140:E140"/>
    <mergeCell ref="G140:I140"/>
    <mergeCell ref="G141:I141"/>
    <mergeCell ref="G146:I146"/>
    <mergeCell ref="B142:E142"/>
    <mergeCell ref="G142:I142"/>
    <mergeCell ref="B143:E143"/>
    <mergeCell ref="G143:I143"/>
    <mergeCell ref="B136:E136"/>
    <mergeCell ref="G136:I136"/>
    <mergeCell ref="B137:E137"/>
    <mergeCell ref="G137:I137"/>
    <mergeCell ref="B138:E138"/>
    <mergeCell ref="G138:I138"/>
    <mergeCell ref="B132:E132"/>
    <mergeCell ref="G132:I132"/>
    <mergeCell ref="B133:E133"/>
    <mergeCell ref="G133:I133"/>
    <mergeCell ref="C135:E135"/>
    <mergeCell ref="G135:I135"/>
    <mergeCell ref="G134:I134"/>
    <mergeCell ref="B129:E129"/>
    <mergeCell ref="G129:I129"/>
    <mergeCell ref="B130:E130"/>
    <mergeCell ref="G130:I130"/>
    <mergeCell ref="B131:E131"/>
    <mergeCell ref="G131:I131"/>
    <mergeCell ref="B126:E126"/>
    <mergeCell ref="G126:I126"/>
    <mergeCell ref="B127:E127"/>
    <mergeCell ref="G127:I127"/>
    <mergeCell ref="B128:E128"/>
    <mergeCell ref="G128:I128"/>
    <mergeCell ref="B123:E123"/>
    <mergeCell ref="G123:I123"/>
    <mergeCell ref="B124:E124"/>
    <mergeCell ref="G124:I124"/>
    <mergeCell ref="B125:E125"/>
    <mergeCell ref="G125:I125"/>
    <mergeCell ref="B120:E120"/>
    <mergeCell ref="G120:I120"/>
    <mergeCell ref="B121:E121"/>
    <mergeCell ref="G121:I121"/>
    <mergeCell ref="B122:E122"/>
    <mergeCell ref="G122:I122"/>
    <mergeCell ref="B116:E116"/>
    <mergeCell ref="G116:I116"/>
    <mergeCell ref="B117:E117"/>
    <mergeCell ref="G117:I117"/>
    <mergeCell ref="B118:I118"/>
    <mergeCell ref="B119:I119"/>
    <mergeCell ref="B112:E112"/>
    <mergeCell ref="G112:I112"/>
    <mergeCell ref="B113:I113"/>
    <mergeCell ref="B114:I114"/>
    <mergeCell ref="B115:E115"/>
    <mergeCell ref="G115:I115"/>
    <mergeCell ref="B111:E111"/>
    <mergeCell ref="G111:I111"/>
    <mergeCell ref="G107:I107"/>
    <mergeCell ref="B108:I108"/>
    <mergeCell ref="B95:I95"/>
    <mergeCell ref="B96:E96"/>
    <mergeCell ref="G96:I96"/>
    <mergeCell ref="B97:E97"/>
    <mergeCell ref="G97:I97"/>
    <mergeCell ref="B107:E107"/>
    <mergeCell ref="B74:E74"/>
    <mergeCell ref="G74:I74"/>
    <mergeCell ref="B79:E79"/>
    <mergeCell ref="G79:I79"/>
    <mergeCell ref="G85:I85"/>
    <mergeCell ref="B88:I88"/>
    <mergeCell ref="G78:I78"/>
    <mergeCell ref="G77:I77"/>
    <mergeCell ref="G75:I75"/>
    <mergeCell ref="G76:I76"/>
    <mergeCell ref="B66:I66"/>
    <mergeCell ref="B67:I67"/>
    <mergeCell ref="B68:E68"/>
    <mergeCell ref="G68:I68"/>
    <mergeCell ref="J68:O68"/>
    <mergeCell ref="B69:E69"/>
    <mergeCell ref="G69:I69"/>
    <mergeCell ref="B63:E63"/>
    <mergeCell ref="G63:I63"/>
    <mergeCell ref="B64:E64"/>
    <mergeCell ref="G64:I64"/>
    <mergeCell ref="B65:E65"/>
    <mergeCell ref="G65:I65"/>
    <mergeCell ref="B60:E60"/>
    <mergeCell ref="G60:I60"/>
    <mergeCell ref="B61:E61"/>
    <mergeCell ref="G61:I61"/>
    <mergeCell ref="B62:E62"/>
    <mergeCell ref="G62:I62"/>
    <mergeCell ref="B57:E57"/>
    <mergeCell ref="G57:I57"/>
    <mergeCell ref="B58:E58"/>
    <mergeCell ref="G58:I58"/>
    <mergeCell ref="B59:E59"/>
    <mergeCell ref="G59:I59"/>
    <mergeCell ref="B53:E53"/>
    <mergeCell ref="G53:I53"/>
    <mergeCell ref="B54:I54"/>
    <mergeCell ref="B55:I55"/>
    <mergeCell ref="B56:E56"/>
    <mergeCell ref="G56:I56"/>
    <mergeCell ref="C50:E50"/>
    <mergeCell ref="G50:I50"/>
    <mergeCell ref="B51:E51"/>
    <mergeCell ref="G51:I51"/>
    <mergeCell ref="B52:E52"/>
    <mergeCell ref="G52:I52"/>
    <mergeCell ref="B47:E47"/>
    <mergeCell ref="G47:I47"/>
    <mergeCell ref="B48:E48"/>
    <mergeCell ref="G48:I48"/>
    <mergeCell ref="B49:E49"/>
    <mergeCell ref="G49:I49"/>
    <mergeCell ref="B44:E44"/>
    <mergeCell ref="G44:I44"/>
    <mergeCell ref="B45:E45"/>
    <mergeCell ref="G45:I45"/>
    <mergeCell ref="B46:E46"/>
    <mergeCell ref="G46:I46"/>
    <mergeCell ref="B41:E41"/>
    <mergeCell ref="G41:I41"/>
    <mergeCell ref="B42:E42"/>
    <mergeCell ref="G42:I42"/>
    <mergeCell ref="B43:E43"/>
    <mergeCell ref="G43:I43"/>
    <mergeCell ref="B37:E37"/>
    <mergeCell ref="G37:I37"/>
    <mergeCell ref="B38:E38"/>
    <mergeCell ref="G38:I38"/>
    <mergeCell ref="B39:E39"/>
    <mergeCell ref="G39:I39"/>
    <mergeCell ref="B34:E34"/>
    <mergeCell ref="G34:I34"/>
    <mergeCell ref="B35:E35"/>
    <mergeCell ref="G35:I35"/>
    <mergeCell ref="B36:E36"/>
    <mergeCell ref="G36:I36"/>
    <mergeCell ref="B29:E29"/>
    <mergeCell ref="G29:I29"/>
    <mergeCell ref="B30:I30"/>
    <mergeCell ref="B32:E32"/>
    <mergeCell ref="G32:I32"/>
    <mergeCell ref="B33:E33"/>
    <mergeCell ref="G33:I33"/>
    <mergeCell ref="B21:E21"/>
    <mergeCell ref="G21:I21"/>
    <mergeCell ref="G22:I22"/>
    <mergeCell ref="G24:I24"/>
    <mergeCell ref="C25:E25"/>
    <mergeCell ref="G25:I25"/>
    <mergeCell ref="B17:E17"/>
    <mergeCell ref="G17:I17"/>
    <mergeCell ref="B18:E18"/>
    <mergeCell ref="G18:I18"/>
    <mergeCell ref="B19:E19"/>
    <mergeCell ref="G19:I19"/>
    <mergeCell ref="B14:E14"/>
    <mergeCell ref="G14:I14"/>
    <mergeCell ref="B15:E15"/>
    <mergeCell ref="G15:I15"/>
    <mergeCell ref="B16:E16"/>
    <mergeCell ref="G16:I16"/>
    <mergeCell ref="F11:I11"/>
    <mergeCell ref="B12:E12"/>
    <mergeCell ref="G12:I12"/>
    <mergeCell ref="J12:O12"/>
    <mergeCell ref="B13:E13"/>
    <mergeCell ref="G13:I13"/>
    <mergeCell ref="B105:E105"/>
    <mergeCell ref="B10:I10"/>
    <mergeCell ref="B1:M4"/>
    <mergeCell ref="B6:G6"/>
    <mergeCell ref="H6:L6"/>
    <mergeCell ref="B7:G7"/>
    <mergeCell ref="H7:L7"/>
    <mergeCell ref="G92:I92"/>
    <mergeCell ref="G93:I93"/>
    <mergeCell ref="B11:E11"/>
    <mergeCell ref="B168:E168"/>
    <mergeCell ref="B94:I94"/>
    <mergeCell ref="G105:I105"/>
    <mergeCell ref="B106:E106"/>
    <mergeCell ref="G106:I106"/>
    <mergeCell ref="B99:E99"/>
    <mergeCell ref="G99:I99"/>
    <mergeCell ref="B101:E101"/>
    <mergeCell ref="G101:I101"/>
    <mergeCell ref="G104:I104"/>
    <mergeCell ref="B309:E309"/>
    <mergeCell ref="G183:I183"/>
    <mergeCell ref="G188:I188"/>
    <mergeCell ref="G193:I193"/>
    <mergeCell ref="B159:I159"/>
    <mergeCell ref="A160:I160"/>
    <mergeCell ref="B161:E161"/>
    <mergeCell ref="G161:I161"/>
    <mergeCell ref="B167:E167"/>
    <mergeCell ref="G167:I167"/>
    <mergeCell ref="G246:I246"/>
    <mergeCell ref="B331:E331"/>
    <mergeCell ref="G331:I331"/>
    <mergeCell ref="B292:E292"/>
    <mergeCell ref="G292:I292"/>
    <mergeCell ref="B293:I293"/>
    <mergeCell ref="B321:E321"/>
    <mergeCell ref="G321:I321"/>
    <mergeCell ref="B308:E308"/>
    <mergeCell ref="G308:I308"/>
    <mergeCell ref="M345:O345"/>
    <mergeCell ref="B285:E285"/>
    <mergeCell ref="G285:I285"/>
    <mergeCell ref="G249:I249"/>
    <mergeCell ref="G250:I250"/>
    <mergeCell ref="B242:E242"/>
    <mergeCell ref="G242:I242"/>
    <mergeCell ref="B243:E243"/>
    <mergeCell ref="G243:I243"/>
    <mergeCell ref="B246:E246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sažetak</vt:lpstr>
      <vt:lpstr>OPĆI DIO-prihodi</vt:lpstr>
      <vt:lpstr>OPĆI DIO-RASHODI</vt:lpstr>
      <vt:lpstr>Posebni dio SŠ BUZET</vt:lpstr>
      <vt:lpstr>'OPĆI DIO-prihodi'!_GoBack</vt:lpstr>
      <vt:lpstr>'Posebni dio SŠ BUZET'!Ispis_naslova</vt:lpstr>
      <vt:lpstr>'OPĆI DIO-RASHODI'!Podrucje_ispisa</vt:lpstr>
      <vt:lpstr>Popis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2022-03-15T11:07:02Z</dcterms:created>
  <dcterms:modified xsi:type="dcterms:W3CDTF">2023-04-05T08:36:23Z</dcterms:modified>
</cp:coreProperties>
</file>